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7\"/>
    </mc:Choice>
  </mc:AlternateContent>
  <xr:revisionPtr revIDLastSave="0" documentId="8_{B43C747C-A3DE-43D5-B367-98EE649D165E}" xr6:coauthVersionLast="47" xr6:coauthVersionMax="47" xr10:uidLastSave="{00000000-0000-0000-0000-000000000000}"/>
  <bookViews>
    <workbookView xWindow="2520" yWindow="300" windowWidth="25815" windowHeight="14535" activeTab="3" xr2:uid="{00000000-000D-0000-FFFF-FFFF00000000}"/>
  </bookViews>
  <sheets>
    <sheet name="Registration Data" sheetId="1" r:id="rId1"/>
    <sheet name="Sortable Results" sheetId="7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Data'!$A$1:$W$181</definedName>
    <definedName name="_xlnm._FilterDatabase" localSheetId="5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4" i="1" l="1"/>
  <c r="Q86" i="1"/>
  <c r="Q99" i="1"/>
  <c r="Q110" i="1"/>
  <c r="Q171" i="1"/>
  <c r="P62" i="1"/>
  <c r="Q62" i="1" s="1"/>
  <c r="P141" i="1"/>
  <c r="Q141" i="1" s="1"/>
  <c r="P35" i="1"/>
  <c r="Q35" i="1" s="1"/>
  <c r="P95" i="1"/>
  <c r="Q95" i="1" s="1"/>
  <c r="P123" i="1"/>
  <c r="Q123" i="1" s="1"/>
  <c r="P92" i="1"/>
  <c r="Q92" i="1" s="1"/>
  <c r="P71" i="1"/>
  <c r="Q71" i="1" s="1"/>
  <c r="P147" i="1"/>
  <c r="Q147" i="1" s="1"/>
  <c r="P52" i="1"/>
  <c r="Q52" i="1" s="1"/>
  <c r="P110" i="1"/>
  <c r="P21" i="1"/>
  <c r="Q21" i="1" s="1"/>
  <c r="P38" i="1"/>
  <c r="Q38" i="1" s="1"/>
  <c r="P15" i="1"/>
  <c r="Q15" i="1" s="1"/>
  <c r="P27" i="1"/>
  <c r="Q27" i="1" s="1"/>
  <c r="P55" i="1"/>
  <c r="Q55" i="1" s="1"/>
  <c r="P86" i="1"/>
  <c r="P73" i="1"/>
  <c r="Q73" i="1" s="1"/>
  <c r="P76" i="1"/>
  <c r="Q76" i="1" s="1"/>
  <c r="P47" i="1"/>
  <c r="Q47" i="1" s="1"/>
  <c r="P41" i="1"/>
  <c r="Q41" i="1" s="1"/>
  <c r="P7" i="1"/>
  <c r="Q7" i="1" s="1"/>
  <c r="P88" i="1"/>
  <c r="Q88" i="1" s="1"/>
  <c r="P171" i="1"/>
  <c r="P129" i="1"/>
  <c r="Q129" i="1" s="1"/>
  <c r="P137" i="1"/>
  <c r="Q137" i="1" s="1"/>
  <c r="P36" i="1"/>
  <c r="Q36" i="1" s="1"/>
  <c r="P64" i="1"/>
  <c r="Q64" i="1" s="1"/>
  <c r="P9" i="1"/>
  <c r="Q9" i="1" s="1"/>
  <c r="P33" i="1"/>
  <c r="Q33" i="1" s="1"/>
  <c r="P143" i="1"/>
  <c r="Q143" i="1" s="1"/>
  <c r="P136" i="1"/>
  <c r="Q136" i="1" s="1"/>
  <c r="P162" i="1"/>
  <c r="Q162" i="1" s="1"/>
  <c r="P29" i="1"/>
  <c r="Q29" i="1" s="1"/>
  <c r="P67" i="1"/>
  <c r="Q67" i="1" s="1"/>
  <c r="P75" i="1"/>
  <c r="Q75" i="1" s="1"/>
  <c r="P4" i="1"/>
  <c r="Q4" i="1" s="1"/>
  <c r="P30" i="1"/>
  <c r="Q30" i="1" s="1"/>
  <c r="P87" i="1"/>
  <c r="Q87" i="1" s="1"/>
  <c r="P82" i="1"/>
  <c r="Q82" i="1" s="1"/>
  <c r="P166" i="1"/>
  <c r="Q166" i="1" s="1"/>
  <c r="P56" i="1"/>
  <c r="Q56" i="1" s="1"/>
  <c r="P165" i="1"/>
  <c r="Q165" i="1" s="1"/>
  <c r="P49" i="1"/>
  <c r="Q49" i="1" s="1"/>
  <c r="P112" i="1"/>
  <c r="Q112" i="1" s="1"/>
  <c r="P144" i="1"/>
  <c r="Q144" i="1" s="1"/>
  <c r="P161" i="1"/>
  <c r="Q161" i="1" s="1"/>
  <c r="P5" i="1"/>
  <c r="Q5" i="1" s="1"/>
  <c r="P97" i="1"/>
  <c r="Q97" i="1" s="1"/>
  <c r="P139" i="1"/>
  <c r="Q139" i="1" s="1"/>
  <c r="P170" i="1"/>
  <c r="Q170" i="1" s="1"/>
  <c r="P81" i="1"/>
  <c r="Q81" i="1" s="1"/>
  <c r="P121" i="1"/>
  <c r="Q121" i="1" s="1"/>
  <c r="P102" i="1"/>
  <c r="Q102" i="1" s="1"/>
  <c r="P150" i="1"/>
  <c r="Q150" i="1" s="1"/>
  <c r="P175" i="1"/>
  <c r="Q175" i="1" s="1"/>
  <c r="P11" i="1"/>
  <c r="Q11" i="1" s="1"/>
  <c r="P58" i="1"/>
  <c r="Q58" i="1" s="1"/>
  <c r="P59" i="1"/>
  <c r="Q59" i="1" s="1"/>
  <c r="P115" i="1"/>
  <c r="Q115" i="1" s="1"/>
  <c r="P22" i="1"/>
  <c r="Q22" i="1" s="1"/>
  <c r="P83" i="1"/>
  <c r="Q83" i="1" s="1"/>
  <c r="P146" i="1"/>
  <c r="Q146" i="1" s="1"/>
  <c r="P60" i="1"/>
  <c r="Q60" i="1" s="1"/>
  <c r="P153" i="1"/>
  <c r="Q153" i="1" s="1"/>
  <c r="P148" i="1"/>
  <c r="Q148" i="1" s="1"/>
  <c r="P45" i="1"/>
  <c r="Q45" i="1" s="1"/>
  <c r="P74" i="1"/>
  <c r="P89" i="1"/>
  <c r="Q89" i="1" s="1"/>
  <c r="P135" i="1"/>
  <c r="Q135" i="1" s="1"/>
  <c r="P70" i="1"/>
  <c r="Q70" i="1" s="1"/>
  <c r="P65" i="1"/>
  <c r="Q65" i="1" s="1"/>
  <c r="P145" i="1"/>
  <c r="Q145" i="1" s="1"/>
  <c r="P48" i="1"/>
  <c r="Q48" i="1" s="1"/>
  <c r="P178" i="1"/>
  <c r="Q178" i="1" s="1"/>
  <c r="P54" i="1"/>
  <c r="Q54" i="1" s="1"/>
  <c r="P44" i="1"/>
  <c r="Q44" i="1" s="1"/>
  <c r="P46" i="1"/>
  <c r="Q46" i="1" s="1"/>
  <c r="P128" i="1"/>
  <c r="Q128" i="1" s="1"/>
  <c r="P118" i="1"/>
  <c r="Q118" i="1" s="1"/>
  <c r="P66" i="1"/>
  <c r="Q66" i="1" s="1"/>
  <c r="P116" i="1"/>
  <c r="Q116" i="1" s="1"/>
  <c r="P80" i="1"/>
  <c r="Q80" i="1" s="1"/>
  <c r="P63" i="1"/>
  <c r="Q63" i="1" s="1"/>
  <c r="P20" i="1"/>
  <c r="Q20" i="1" s="1"/>
  <c r="P39" i="1"/>
  <c r="Q39" i="1" s="1"/>
  <c r="P138" i="1"/>
  <c r="Q138" i="1" s="1"/>
  <c r="P127" i="1"/>
  <c r="Q127" i="1" s="1"/>
  <c r="P133" i="1"/>
  <c r="Q133" i="1" s="1"/>
  <c r="P94" i="1"/>
  <c r="Q94" i="1" s="1"/>
  <c r="P57" i="1"/>
  <c r="Q57" i="1" s="1"/>
  <c r="P180" i="1"/>
  <c r="Q180" i="1" s="1"/>
  <c r="P134" i="1"/>
  <c r="Q134" i="1" s="1"/>
  <c r="P140" i="1"/>
  <c r="Q140" i="1" s="1"/>
  <c r="P156" i="1"/>
  <c r="Q156" i="1" s="1"/>
  <c r="P104" i="1"/>
  <c r="Q104" i="1" s="1"/>
  <c r="P50" i="1"/>
  <c r="Q50" i="1" s="1"/>
  <c r="P98" i="1"/>
  <c r="Q98" i="1" s="1"/>
  <c r="P158" i="1"/>
  <c r="Q158" i="1" s="1"/>
  <c r="P84" i="1"/>
  <c r="Q84" i="1" s="1"/>
  <c r="P79" i="1"/>
  <c r="Q79" i="1" s="1"/>
  <c r="P100" i="1"/>
  <c r="Q100" i="1" s="1"/>
  <c r="P142" i="1"/>
  <c r="Q142" i="1" s="1"/>
  <c r="P18" i="1"/>
  <c r="Q18" i="1" s="1"/>
  <c r="P93" i="1"/>
  <c r="Q93" i="1" s="1"/>
  <c r="P10" i="1"/>
  <c r="Q10" i="1" s="1"/>
  <c r="P176" i="1"/>
  <c r="Q176" i="1" s="1"/>
  <c r="P19" i="1"/>
  <c r="Q19" i="1" s="1"/>
  <c r="P106" i="1"/>
  <c r="Q106" i="1" s="1"/>
  <c r="P99" i="1"/>
  <c r="P25" i="1"/>
  <c r="Q25" i="1" s="1"/>
  <c r="P13" i="1"/>
  <c r="Q13" i="1" s="1"/>
  <c r="P6" i="1"/>
  <c r="Q6" i="1" s="1"/>
  <c r="P16" i="1"/>
  <c r="Q16" i="1" s="1"/>
  <c r="P105" i="1"/>
  <c r="Q105" i="1" s="1"/>
  <c r="P103" i="1"/>
  <c r="Q103" i="1" s="1"/>
  <c r="P109" i="1"/>
  <c r="Q109" i="1" s="1"/>
  <c r="P107" i="1"/>
  <c r="Q107" i="1" s="1"/>
  <c r="P91" i="1"/>
  <c r="Q91" i="1" s="1"/>
  <c r="P119" i="1"/>
  <c r="Q119" i="1" s="1"/>
  <c r="P130" i="1"/>
  <c r="Q130" i="1" s="1"/>
  <c r="P3" i="1"/>
  <c r="Q3" i="1" s="1"/>
  <c r="P169" i="1"/>
  <c r="Q169" i="1" s="1"/>
  <c r="P117" i="1"/>
  <c r="Q117" i="1" s="1"/>
  <c r="P157" i="1"/>
  <c r="Q157" i="1" s="1"/>
  <c r="P69" i="1"/>
  <c r="Q69" i="1" s="1"/>
  <c r="P160" i="1"/>
  <c r="Q160" i="1" s="1"/>
  <c r="P159" i="1"/>
  <c r="Q159" i="1" s="1"/>
  <c r="P43" i="1"/>
  <c r="Q43" i="1" s="1"/>
  <c r="P149" i="1"/>
  <c r="Q149" i="1" s="1"/>
  <c r="P167" i="1"/>
  <c r="Q167" i="1" s="1"/>
  <c r="P28" i="1"/>
  <c r="Q28" i="1" s="1"/>
  <c r="P53" i="1"/>
  <c r="Q53" i="1" s="1"/>
  <c r="P111" i="1"/>
  <c r="Q111" i="1" s="1"/>
  <c r="P31" i="1"/>
  <c r="Q31" i="1" s="1"/>
  <c r="P77" i="1"/>
  <c r="Q77" i="1" s="1"/>
  <c r="P14" i="1"/>
  <c r="Q14" i="1" s="1"/>
  <c r="P155" i="1"/>
  <c r="Q155" i="1" s="1"/>
  <c r="P12" i="1"/>
  <c r="Q12" i="1" s="1"/>
  <c r="P179" i="1"/>
  <c r="Q179" i="1" s="1"/>
  <c r="P174" i="1"/>
  <c r="Q174" i="1" s="1"/>
  <c r="P172" i="1"/>
  <c r="Q172" i="1" s="1"/>
  <c r="P90" i="1"/>
  <c r="Q90" i="1" s="1"/>
  <c r="P8" i="1"/>
  <c r="Q8" i="1" s="1"/>
  <c r="P168" i="1"/>
  <c r="Q168" i="1" s="1"/>
  <c r="P151" i="1"/>
  <c r="Q151" i="1" s="1"/>
  <c r="P51" i="1"/>
  <c r="Q51" i="1" s="1"/>
  <c r="P152" i="1"/>
  <c r="Q152" i="1" s="1"/>
  <c r="P68" i="1"/>
  <c r="Q68" i="1" s="1"/>
  <c r="P163" i="1"/>
  <c r="Q163" i="1" s="1"/>
  <c r="P37" i="1"/>
  <c r="Q37" i="1" s="1"/>
  <c r="P61" i="1"/>
  <c r="Q61" i="1" s="1"/>
  <c r="P40" i="1"/>
  <c r="Q40" i="1" s="1"/>
  <c r="P72" i="1"/>
  <c r="Q72" i="1" s="1"/>
  <c r="P177" i="1"/>
  <c r="Q177" i="1" s="1"/>
  <c r="P173" i="1"/>
  <c r="Q173" i="1" s="1"/>
  <c r="P34" i="1"/>
  <c r="Q34" i="1" s="1"/>
  <c r="P125" i="1"/>
  <c r="Q125" i="1" s="1"/>
  <c r="P113" i="1"/>
  <c r="Q113" i="1" s="1"/>
  <c r="P96" i="1"/>
  <c r="Q96" i="1" s="1"/>
  <c r="P108" i="1"/>
  <c r="Q108" i="1" s="1"/>
  <c r="P85" i="1"/>
  <c r="Q85" i="1" s="1"/>
  <c r="P114" i="1"/>
  <c r="Q114" i="1" s="1"/>
  <c r="P17" i="1"/>
  <c r="Q17" i="1" s="1"/>
  <c r="P26" i="1"/>
  <c r="Q26" i="1" s="1"/>
  <c r="P154" i="1"/>
  <c r="Q154" i="1" s="1"/>
  <c r="P120" i="1"/>
  <c r="Q120" i="1" s="1"/>
  <c r="P132" i="1"/>
  <c r="Q132" i="1" s="1"/>
  <c r="P124" i="1"/>
  <c r="Q124" i="1" s="1"/>
  <c r="P2" i="1"/>
  <c r="P126" i="1"/>
  <c r="Q126" i="1" s="1"/>
  <c r="P131" i="1"/>
  <c r="Q131" i="1" s="1"/>
  <c r="P23" i="1"/>
  <c r="Q23" i="1" s="1"/>
  <c r="P122" i="1"/>
  <c r="Q122" i="1" s="1"/>
  <c r="P101" i="1"/>
  <c r="P42" i="1"/>
  <c r="Q42" i="1" s="1"/>
  <c r="P32" i="1"/>
  <c r="Q32" i="1" s="1"/>
  <c r="P78" i="1"/>
  <c r="Q78" i="1" s="1"/>
  <c r="P164" i="1"/>
  <c r="Q164" i="1" s="1"/>
  <c r="P181" i="1"/>
  <c r="Q181" i="1" s="1"/>
  <c r="P24" i="1"/>
  <c r="Q24" i="1" s="1"/>
  <c r="F24" i="1"/>
  <c r="O24" i="1"/>
  <c r="G24" i="1" s="1"/>
  <c r="F62" i="1"/>
  <c r="O62" i="1"/>
  <c r="G62" i="1" s="1"/>
  <c r="F141" i="1"/>
  <c r="O141" i="1"/>
  <c r="F35" i="1"/>
  <c r="O35" i="1"/>
  <c r="F95" i="1"/>
  <c r="O95" i="1"/>
  <c r="G95" i="1" s="1"/>
  <c r="F123" i="1"/>
  <c r="O123" i="1"/>
  <c r="F92" i="1"/>
  <c r="O92" i="1"/>
  <c r="G92" i="1" s="1"/>
  <c r="F71" i="1"/>
  <c r="O71" i="1"/>
  <c r="G71" i="1" s="1"/>
  <c r="F147" i="1"/>
  <c r="O147" i="1"/>
  <c r="F52" i="1"/>
  <c r="O52" i="1"/>
  <c r="F110" i="1"/>
  <c r="O110" i="1"/>
  <c r="G110" i="1" s="1"/>
  <c r="F21" i="1"/>
  <c r="O21" i="1"/>
  <c r="F38" i="1"/>
  <c r="O38" i="1"/>
  <c r="F15" i="1"/>
  <c r="O15" i="1"/>
  <c r="G15" i="1" s="1"/>
  <c r="F27" i="1"/>
  <c r="O27" i="1"/>
  <c r="F55" i="1"/>
  <c r="O55" i="1"/>
  <c r="F86" i="1"/>
  <c r="O86" i="1"/>
  <c r="G86" i="1" s="1"/>
  <c r="F73" i="1"/>
  <c r="O73" i="1"/>
  <c r="F76" i="1"/>
  <c r="O76" i="1"/>
  <c r="G76" i="1" s="1"/>
  <c r="F47" i="1"/>
  <c r="O47" i="1"/>
  <c r="G47" i="1" s="1"/>
  <c r="F41" i="1"/>
  <c r="O41" i="1"/>
  <c r="F7" i="1"/>
  <c r="O7" i="1"/>
  <c r="F88" i="1"/>
  <c r="O88" i="1"/>
  <c r="G88" i="1" s="1"/>
  <c r="F171" i="1"/>
  <c r="O171" i="1"/>
  <c r="F129" i="1"/>
  <c r="O129" i="1"/>
  <c r="G129" i="1" s="1"/>
  <c r="F137" i="1"/>
  <c r="O137" i="1"/>
  <c r="G137" i="1" s="1"/>
  <c r="F36" i="1"/>
  <c r="O36" i="1"/>
  <c r="F64" i="1"/>
  <c r="O64" i="1"/>
  <c r="F9" i="1"/>
  <c r="O9" i="1"/>
  <c r="G9" i="1" s="1"/>
  <c r="F33" i="1"/>
  <c r="O33" i="1"/>
  <c r="F143" i="1"/>
  <c r="O143" i="1"/>
  <c r="G143" i="1" s="1"/>
  <c r="F136" i="1"/>
  <c r="O136" i="1"/>
  <c r="G136" i="1" s="1"/>
  <c r="F162" i="1"/>
  <c r="O162" i="1"/>
  <c r="F29" i="1"/>
  <c r="O29" i="1"/>
  <c r="F67" i="1"/>
  <c r="O67" i="1"/>
  <c r="G67" i="1" s="1"/>
  <c r="F75" i="1"/>
  <c r="O75" i="1"/>
  <c r="F4" i="1"/>
  <c r="O4" i="1"/>
  <c r="G4" i="1" s="1"/>
  <c r="F30" i="1"/>
  <c r="O30" i="1"/>
  <c r="G30" i="1" s="1"/>
  <c r="F87" i="1"/>
  <c r="O87" i="1"/>
  <c r="F82" i="1"/>
  <c r="O82" i="1"/>
  <c r="F166" i="1"/>
  <c r="O166" i="1"/>
  <c r="G166" i="1" s="1"/>
  <c r="F56" i="1"/>
  <c r="O56" i="1"/>
  <c r="F165" i="1"/>
  <c r="O165" i="1"/>
  <c r="G165" i="1" s="1"/>
  <c r="F49" i="1"/>
  <c r="O49" i="1"/>
  <c r="G49" i="1" s="1"/>
  <c r="F112" i="1"/>
  <c r="O112" i="1"/>
  <c r="F144" i="1"/>
  <c r="O144" i="1"/>
  <c r="F161" i="1"/>
  <c r="O161" i="1"/>
  <c r="G161" i="1" s="1"/>
  <c r="F5" i="1"/>
  <c r="O5" i="1"/>
  <c r="F97" i="1"/>
  <c r="O97" i="1"/>
  <c r="F139" i="1"/>
  <c r="O139" i="1"/>
  <c r="G139" i="1" s="1"/>
  <c r="F170" i="1"/>
  <c r="O170" i="1"/>
  <c r="F81" i="1"/>
  <c r="O81" i="1"/>
  <c r="F121" i="1"/>
  <c r="O121" i="1"/>
  <c r="G121" i="1" s="1"/>
  <c r="F102" i="1"/>
  <c r="O102" i="1"/>
  <c r="G102" i="1" s="1"/>
  <c r="F150" i="1"/>
  <c r="O150" i="1"/>
  <c r="G150" i="1" s="1"/>
  <c r="F175" i="1"/>
  <c r="O175" i="1"/>
  <c r="G175" i="1" s="1"/>
  <c r="F11" i="1"/>
  <c r="O11" i="1"/>
  <c r="F58" i="1"/>
  <c r="O58" i="1"/>
  <c r="F59" i="1"/>
  <c r="O59" i="1"/>
  <c r="G59" i="1" s="1"/>
  <c r="F115" i="1"/>
  <c r="O115" i="1"/>
  <c r="G115" i="1" s="1"/>
  <c r="F22" i="1"/>
  <c r="O22" i="1"/>
  <c r="G22" i="1" s="1"/>
  <c r="F83" i="1"/>
  <c r="O83" i="1"/>
  <c r="G83" i="1" s="1"/>
  <c r="F146" i="1"/>
  <c r="O146" i="1"/>
  <c r="F60" i="1"/>
  <c r="O60" i="1"/>
  <c r="F153" i="1"/>
  <c r="O153" i="1"/>
  <c r="G153" i="1" s="1"/>
  <c r="F148" i="1"/>
  <c r="O148" i="1"/>
  <c r="G148" i="1" s="1"/>
  <c r="F45" i="1"/>
  <c r="O45" i="1"/>
  <c r="G45" i="1" s="1"/>
  <c r="F74" i="1"/>
  <c r="O74" i="1"/>
  <c r="G74" i="1" s="1"/>
  <c r="F89" i="1"/>
  <c r="O89" i="1"/>
  <c r="F135" i="1"/>
  <c r="O135" i="1"/>
  <c r="F70" i="1"/>
  <c r="O70" i="1"/>
  <c r="G70" i="1" s="1"/>
  <c r="F65" i="1"/>
  <c r="O65" i="1"/>
  <c r="G65" i="1" s="1"/>
  <c r="F145" i="1"/>
  <c r="O145" i="1"/>
  <c r="G145" i="1" s="1"/>
  <c r="F48" i="1"/>
  <c r="O48" i="1"/>
  <c r="G48" i="1" s="1"/>
  <c r="F178" i="1"/>
  <c r="O178" i="1"/>
  <c r="F54" i="1"/>
  <c r="O54" i="1"/>
  <c r="F44" i="1"/>
  <c r="O44" i="1"/>
  <c r="G44" i="1" s="1"/>
  <c r="F46" i="1"/>
  <c r="O46" i="1"/>
  <c r="G46" i="1" s="1"/>
  <c r="F128" i="1"/>
  <c r="O128" i="1"/>
  <c r="G128" i="1" s="1"/>
  <c r="F118" i="1"/>
  <c r="O118" i="1"/>
  <c r="G118" i="1" s="1"/>
  <c r="F66" i="1"/>
  <c r="O66" i="1"/>
  <c r="F116" i="1"/>
  <c r="O116" i="1"/>
  <c r="F80" i="1"/>
  <c r="O80" i="1"/>
  <c r="G80" i="1" s="1"/>
  <c r="F63" i="1"/>
  <c r="O63" i="1"/>
  <c r="G63" i="1" s="1"/>
  <c r="F20" i="1"/>
  <c r="O20" i="1"/>
  <c r="G20" i="1" s="1"/>
  <c r="F39" i="1"/>
  <c r="O39" i="1"/>
  <c r="G39" i="1" s="1"/>
  <c r="F138" i="1"/>
  <c r="O138" i="1"/>
  <c r="F127" i="1"/>
  <c r="O127" i="1"/>
  <c r="F133" i="1"/>
  <c r="O133" i="1"/>
  <c r="G133" i="1" s="1"/>
  <c r="F94" i="1"/>
  <c r="O94" i="1"/>
  <c r="G94" i="1" s="1"/>
  <c r="F57" i="1"/>
  <c r="O57" i="1"/>
  <c r="G57" i="1" s="1"/>
  <c r="F180" i="1"/>
  <c r="O180" i="1"/>
  <c r="G180" i="1" s="1"/>
  <c r="F134" i="1"/>
  <c r="O134" i="1"/>
  <c r="F140" i="1"/>
  <c r="O140" i="1"/>
  <c r="F156" i="1"/>
  <c r="O156" i="1"/>
  <c r="G156" i="1" s="1"/>
  <c r="F104" i="1"/>
  <c r="O104" i="1"/>
  <c r="G104" i="1" s="1"/>
  <c r="F50" i="1"/>
  <c r="O50" i="1"/>
  <c r="G50" i="1" s="1"/>
  <c r="F98" i="1"/>
  <c r="O98" i="1"/>
  <c r="G98" i="1" s="1"/>
  <c r="F158" i="1"/>
  <c r="O158" i="1"/>
  <c r="F84" i="1"/>
  <c r="O84" i="1"/>
  <c r="F79" i="1"/>
  <c r="O79" i="1"/>
  <c r="G79" i="1" s="1"/>
  <c r="F100" i="1"/>
  <c r="O100" i="1"/>
  <c r="G100" i="1" s="1"/>
  <c r="F142" i="1"/>
  <c r="O142" i="1"/>
  <c r="G142" i="1" s="1"/>
  <c r="F18" i="1"/>
  <c r="O18" i="1"/>
  <c r="G18" i="1" s="1"/>
  <c r="F93" i="1"/>
  <c r="O93" i="1"/>
  <c r="F10" i="1"/>
  <c r="O10" i="1"/>
  <c r="F176" i="1"/>
  <c r="O176" i="1"/>
  <c r="G176" i="1" s="1"/>
  <c r="F19" i="1"/>
  <c r="O19" i="1"/>
  <c r="G19" i="1" s="1"/>
  <c r="F106" i="1"/>
  <c r="O106" i="1"/>
  <c r="G106" i="1" s="1"/>
  <c r="F99" i="1"/>
  <c r="O99" i="1"/>
  <c r="G99" i="1" s="1"/>
  <c r="F25" i="1"/>
  <c r="O25" i="1"/>
  <c r="F13" i="1"/>
  <c r="O13" i="1"/>
  <c r="F6" i="1"/>
  <c r="O6" i="1"/>
  <c r="G6" i="1" s="1"/>
  <c r="F16" i="1"/>
  <c r="O16" i="1"/>
  <c r="G16" i="1" s="1"/>
  <c r="F105" i="1"/>
  <c r="O105" i="1"/>
  <c r="G105" i="1" s="1"/>
  <c r="F103" i="1"/>
  <c r="O103" i="1"/>
  <c r="G103" i="1" s="1"/>
  <c r="F109" i="1"/>
  <c r="O109" i="1"/>
  <c r="F107" i="1"/>
  <c r="O107" i="1"/>
  <c r="F91" i="1"/>
  <c r="O91" i="1"/>
  <c r="G91" i="1" s="1"/>
  <c r="F119" i="1"/>
  <c r="O119" i="1"/>
  <c r="G119" i="1" s="1"/>
  <c r="F130" i="1"/>
  <c r="O130" i="1"/>
  <c r="G130" i="1" s="1"/>
  <c r="F3" i="1"/>
  <c r="O3" i="1"/>
  <c r="G3" i="1" s="1"/>
  <c r="F169" i="1"/>
  <c r="O169" i="1"/>
  <c r="F117" i="1"/>
  <c r="O117" i="1"/>
  <c r="F157" i="1"/>
  <c r="O157" i="1"/>
  <c r="G157" i="1" s="1"/>
  <c r="F69" i="1"/>
  <c r="O69" i="1"/>
  <c r="G69" i="1" s="1"/>
  <c r="F160" i="1"/>
  <c r="O160" i="1"/>
  <c r="G160" i="1" s="1"/>
  <c r="F159" i="1"/>
  <c r="O159" i="1"/>
  <c r="G159" i="1" s="1"/>
  <c r="F43" i="1"/>
  <c r="O43" i="1"/>
  <c r="F149" i="1"/>
  <c r="O149" i="1"/>
  <c r="F167" i="1"/>
  <c r="O167" i="1"/>
  <c r="G167" i="1" s="1"/>
  <c r="F28" i="1"/>
  <c r="O28" i="1"/>
  <c r="G28" i="1" s="1"/>
  <c r="F53" i="1"/>
  <c r="O53" i="1"/>
  <c r="G53" i="1" s="1"/>
  <c r="F111" i="1"/>
  <c r="O111" i="1"/>
  <c r="G111" i="1" s="1"/>
  <c r="F31" i="1"/>
  <c r="O31" i="1"/>
  <c r="F77" i="1"/>
  <c r="O77" i="1"/>
  <c r="F14" i="1"/>
  <c r="O14" i="1"/>
  <c r="G14" i="1" s="1"/>
  <c r="F155" i="1"/>
  <c r="O155" i="1"/>
  <c r="G155" i="1" s="1"/>
  <c r="F12" i="1"/>
  <c r="O12" i="1"/>
  <c r="G12" i="1" s="1"/>
  <c r="F179" i="1"/>
  <c r="O179" i="1"/>
  <c r="G179" i="1" s="1"/>
  <c r="F174" i="1"/>
  <c r="O174" i="1"/>
  <c r="F172" i="1"/>
  <c r="O172" i="1"/>
  <c r="F90" i="1"/>
  <c r="O90" i="1"/>
  <c r="G90" i="1" s="1"/>
  <c r="F8" i="1"/>
  <c r="O8" i="1"/>
  <c r="G8" i="1" s="1"/>
  <c r="F168" i="1"/>
  <c r="O168" i="1"/>
  <c r="G168" i="1" s="1"/>
  <c r="F151" i="1"/>
  <c r="O151" i="1"/>
  <c r="G151" i="1" s="1"/>
  <c r="F51" i="1"/>
  <c r="O51" i="1"/>
  <c r="F152" i="1"/>
  <c r="O152" i="1"/>
  <c r="F68" i="1"/>
  <c r="O68" i="1"/>
  <c r="G68" i="1" s="1"/>
  <c r="F163" i="1"/>
  <c r="O163" i="1"/>
  <c r="G163" i="1" s="1"/>
  <c r="F37" i="1"/>
  <c r="O37" i="1"/>
  <c r="G37" i="1" s="1"/>
  <c r="F61" i="1"/>
  <c r="O61" i="1"/>
  <c r="G61" i="1" s="1"/>
  <c r="F40" i="1"/>
  <c r="O40" i="1"/>
  <c r="F72" i="1"/>
  <c r="O72" i="1"/>
  <c r="F177" i="1"/>
  <c r="O177" i="1"/>
  <c r="G177" i="1" s="1"/>
  <c r="F173" i="1"/>
  <c r="O173" i="1"/>
  <c r="G173" i="1" s="1"/>
  <c r="F34" i="1"/>
  <c r="O34" i="1"/>
  <c r="G34" i="1" s="1"/>
  <c r="F125" i="1"/>
  <c r="O125" i="1"/>
  <c r="G125" i="1" s="1"/>
  <c r="F113" i="1"/>
  <c r="O113" i="1"/>
  <c r="F96" i="1"/>
  <c r="O96" i="1"/>
  <c r="F108" i="1"/>
  <c r="O108" i="1"/>
  <c r="G108" i="1" s="1"/>
  <c r="F85" i="1"/>
  <c r="O85" i="1"/>
  <c r="G85" i="1" s="1"/>
  <c r="F114" i="1"/>
  <c r="O114" i="1"/>
  <c r="G114" i="1" s="1"/>
  <c r="F17" i="1"/>
  <c r="O17" i="1"/>
  <c r="G17" i="1" s="1"/>
  <c r="F26" i="1"/>
  <c r="O26" i="1"/>
  <c r="F154" i="1"/>
  <c r="O154" i="1"/>
  <c r="F120" i="1"/>
  <c r="O120" i="1"/>
  <c r="G120" i="1" s="1"/>
  <c r="F132" i="1"/>
  <c r="O132" i="1"/>
  <c r="G132" i="1" s="1"/>
  <c r="F124" i="1"/>
  <c r="O124" i="1"/>
  <c r="G124" i="1" s="1"/>
  <c r="F2" i="1"/>
  <c r="O2" i="1"/>
  <c r="G2" i="1" s="1"/>
  <c r="F126" i="1"/>
  <c r="O126" i="1"/>
  <c r="F131" i="1"/>
  <c r="O131" i="1"/>
  <c r="F23" i="1"/>
  <c r="O23" i="1"/>
  <c r="G23" i="1" s="1"/>
  <c r="F122" i="1"/>
  <c r="O122" i="1"/>
  <c r="G122" i="1" s="1"/>
  <c r="F101" i="1"/>
  <c r="O101" i="1"/>
  <c r="G101" i="1" s="1"/>
  <c r="F42" i="1"/>
  <c r="O42" i="1"/>
  <c r="G42" i="1" s="1"/>
  <c r="F32" i="1"/>
  <c r="O32" i="1"/>
  <c r="F78" i="1"/>
  <c r="O78" i="1"/>
  <c r="F164" i="1"/>
  <c r="O164" i="1"/>
  <c r="G164" i="1" s="1"/>
  <c r="F181" i="1"/>
  <c r="O181" i="1"/>
  <c r="G181" i="1" s="1"/>
  <c r="S24" i="1"/>
  <c r="S62" i="1"/>
  <c r="S141" i="1"/>
  <c r="S35" i="1"/>
  <c r="S95" i="1"/>
  <c r="S123" i="1"/>
  <c r="S92" i="1"/>
  <c r="S71" i="1"/>
  <c r="S147" i="1"/>
  <c r="S52" i="1"/>
  <c r="S110" i="1"/>
  <c r="S21" i="1"/>
  <c r="S38" i="1"/>
  <c r="S15" i="1"/>
  <c r="S27" i="1"/>
  <c r="S55" i="1"/>
  <c r="S86" i="1"/>
  <c r="S73" i="1"/>
  <c r="S76" i="1"/>
  <c r="S47" i="1"/>
  <c r="S41" i="1"/>
  <c r="S7" i="1"/>
  <c r="S88" i="1"/>
  <c r="S171" i="1"/>
  <c r="S129" i="1"/>
  <c r="S137" i="1"/>
  <c r="S36" i="1"/>
  <c r="S64" i="1"/>
  <c r="S9" i="1"/>
  <c r="S33" i="1"/>
  <c r="S143" i="1"/>
  <c r="S136" i="1"/>
  <c r="S162" i="1"/>
  <c r="S29" i="1"/>
  <c r="S67" i="1"/>
  <c r="S75" i="1"/>
  <c r="S4" i="1"/>
  <c r="S30" i="1"/>
  <c r="S87" i="1"/>
  <c r="S82" i="1"/>
  <c r="S166" i="1"/>
  <c r="S56" i="1"/>
  <c r="S165" i="1"/>
  <c r="S49" i="1"/>
  <c r="S112" i="1"/>
  <c r="S144" i="1"/>
  <c r="S161" i="1"/>
  <c r="S5" i="1"/>
  <c r="S97" i="1"/>
  <c r="S139" i="1"/>
  <c r="S170" i="1"/>
  <c r="S81" i="1"/>
  <c r="S121" i="1"/>
  <c r="S102" i="1"/>
  <c r="S150" i="1"/>
  <c r="S175" i="1"/>
  <c r="S11" i="1"/>
  <c r="S58" i="1"/>
  <c r="S59" i="1"/>
  <c r="S115" i="1"/>
  <c r="S22" i="1"/>
  <c r="S83" i="1"/>
  <c r="S146" i="1"/>
  <c r="S60" i="1"/>
  <c r="S153" i="1"/>
  <c r="S148" i="1"/>
  <c r="S45" i="1"/>
  <c r="S74" i="1"/>
  <c r="S89" i="1"/>
  <c r="S135" i="1"/>
  <c r="S70" i="1"/>
  <c r="S65" i="1"/>
  <c r="S145" i="1"/>
  <c r="S48" i="1"/>
  <c r="S178" i="1"/>
  <c r="S54" i="1"/>
  <c r="S44" i="1"/>
  <c r="S46" i="1"/>
  <c r="S128" i="1"/>
  <c r="S118" i="1"/>
  <c r="S66" i="1"/>
  <c r="S116" i="1"/>
  <c r="S80" i="1"/>
  <c r="S63" i="1"/>
  <c r="S20" i="1"/>
  <c r="S39" i="1"/>
  <c r="S138" i="1"/>
  <c r="S127" i="1"/>
  <c r="S133" i="1"/>
  <c r="S94" i="1"/>
  <c r="S57" i="1"/>
  <c r="S180" i="1"/>
  <c r="S134" i="1"/>
  <c r="S140" i="1"/>
  <c r="S156" i="1"/>
  <c r="S104" i="1"/>
  <c r="S50" i="1"/>
  <c r="S98" i="1"/>
  <c r="S158" i="1"/>
  <c r="S84" i="1"/>
  <c r="S79" i="1"/>
  <c r="S100" i="1"/>
  <c r="S142" i="1"/>
  <c r="S18" i="1"/>
  <c r="S93" i="1"/>
  <c r="S10" i="1"/>
  <c r="S176" i="1"/>
  <c r="S19" i="1"/>
  <c r="S106" i="1"/>
  <c r="S99" i="1"/>
  <c r="S25" i="1"/>
  <c r="S13" i="1"/>
  <c r="S6" i="1"/>
  <c r="S16" i="1"/>
  <c r="S105" i="1"/>
  <c r="S103" i="1"/>
  <c r="S109" i="1"/>
  <c r="S107" i="1"/>
  <c r="S91" i="1"/>
  <c r="S119" i="1"/>
  <c r="S130" i="1"/>
  <c r="S3" i="1"/>
  <c r="S169" i="1"/>
  <c r="S117" i="1"/>
  <c r="S157" i="1"/>
  <c r="S69" i="1"/>
  <c r="S160" i="1"/>
  <c r="S159" i="1"/>
  <c r="S43" i="1"/>
  <c r="S149" i="1"/>
  <c r="S167" i="1"/>
  <c r="S28" i="1"/>
  <c r="S53" i="1"/>
  <c r="S111" i="1"/>
  <c r="S31" i="1"/>
  <c r="S77" i="1"/>
  <c r="S14" i="1"/>
  <c r="S155" i="1"/>
  <c r="S12" i="1"/>
  <c r="S179" i="1"/>
  <c r="S174" i="1"/>
  <c r="S172" i="1"/>
  <c r="S90" i="1"/>
  <c r="S8" i="1"/>
  <c r="S168" i="1"/>
  <c r="S151" i="1"/>
  <c r="S51" i="1"/>
  <c r="S152" i="1"/>
  <c r="S68" i="1"/>
  <c r="S163" i="1"/>
  <c r="S37" i="1"/>
  <c r="S61" i="1"/>
  <c r="S40" i="1"/>
  <c r="S72" i="1"/>
  <c r="S177" i="1"/>
  <c r="S173" i="1"/>
  <c r="S34" i="1"/>
  <c r="S125" i="1"/>
  <c r="S113" i="1"/>
  <c r="S96" i="1"/>
  <c r="S108" i="1"/>
  <c r="S85" i="1"/>
  <c r="S114" i="1"/>
  <c r="S17" i="1"/>
  <c r="S26" i="1"/>
  <c r="S154" i="1"/>
  <c r="S120" i="1"/>
  <c r="S132" i="1"/>
  <c r="S124" i="1"/>
  <c r="S2" i="1"/>
  <c r="S126" i="1"/>
  <c r="S131" i="1"/>
  <c r="S23" i="1"/>
  <c r="S122" i="1"/>
  <c r="S101" i="1"/>
  <c r="S42" i="1"/>
  <c r="S32" i="1"/>
  <c r="S78" i="1"/>
  <c r="S164" i="1"/>
  <c r="S181" i="1"/>
  <c r="Q2" i="1" l="1"/>
  <c r="Q101" i="1"/>
  <c r="G32" i="1"/>
  <c r="G126" i="1"/>
  <c r="G26" i="1"/>
  <c r="G113" i="1"/>
  <c r="G40" i="1"/>
  <c r="G51" i="1"/>
  <c r="G174" i="1"/>
  <c r="G31" i="1"/>
  <c r="G43" i="1"/>
  <c r="G169" i="1"/>
  <c r="G109" i="1"/>
  <c r="G25" i="1"/>
  <c r="G93" i="1"/>
  <c r="G158" i="1"/>
  <c r="G134" i="1"/>
  <c r="G138" i="1"/>
  <c r="G66" i="1"/>
  <c r="G178" i="1"/>
  <c r="G89" i="1"/>
  <c r="G146" i="1"/>
  <c r="G11" i="1"/>
  <c r="G170" i="1"/>
  <c r="G112" i="1"/>
  <c r="G87" i="1"/>
  <c r="G162" i="1"/>
  <c r="G36" i="1"/>
  <c r="G41" i="1"/>
  <c r="G27" i="1"/>
  <c r="G147" i="1"/>
  <c r="G141" i="1"/>
  <c r="G5" i="1"/>
  <c r="G56" i="1"/>
  <c r="G75" i="1"/>
  <c r="G33" i="1"/>
  <c r="G171" i="1"/>
  <c r="G73" i="1"/>
  <c r="G21" i="1"/>
  <c r="G123" i="1"/>
  <c r="G78" i="1"/>
  <c r="G131" i="1"/>
  <c r="G154" i="1"/>
  <c r="G96" i="1"/>
  <c r="G72" i="1"/>
  <c r="G152" i="1"/>
  <c r="G172" i="1"/>
  <c r="G77" i="1"/>
  <c r="G149" i="1"/>
  <c r="G117" i="1"/>
  <c r="G107" i="1"/>
  <c r="G13" i="1"/>
  <c r="G10" i="1"/>
  <c r="G84" i="1"/>
  <c r="G140" i="1"/>
  <c r="G127" i="1"/>
  <c r="G116" i="1"/>
  <c r="G54" i="1"/>
  <c r="G135" i="1"/>
  <c r="G60" i="1"/>
  <c r="G58" i="1"/>
  <c r="G81" i="1"/>
  <c r="G144" i="1"/>
  <c r="G82" i="1"/>
  <c r="G29" i="1"/>
  <c r="G64" i="1"/>
  <c r="G7" i="1"/>
  <c r="G55" i="1"/>
  <c r="G52" i="1"/>
  <c r="G35" i="1"/>
  <c r="G38" i="1"/>
  <c r="G97" i="1"/>
  <c r="D4" i="2" l="1"/>
  <c r="B5" i="4" l="1"/>
  <c r="A5" i="4"/>
  <c r="R119" i="1" l="1"/>
  <c r="T119" i="1" s="1"/>
  <c r="U119" i="1" s="1"/>
  <c r="V119" i="1" s="1"/>
  <c r="R131" i="1"/>
  <c r="T131" i="1" s="1"/>
  <c r="U131" i="1" s="1"/>
  <c r="R111" i="1"/>
  <c r="T111" i="1" s="1"/>
  <c r="U111" i="1" s="1"/>
  <c r="R149" i="1"/>
  <c r="T149" i="1" s="1"/>
  <c r="U149" i="1" s="1"/>
  <c r="V149" i="1" s="1"/>
  <c r="R55" i="1"/>
  <c r="T55" i="1" s="1"/>
  <c r="U55" i="1" s="1"/>
  <c r="R37" i="1"/>
  <c r="T37" i="1" s="1"/>
  <c r="U37" i="1" s="1"/>
  <c r="V37" i="1" s="1"/>
  <c r="R168" i="1"/>
  <c r="T168" i="1" s="1"/>
  <c r="U168" i="1" s="1"/>
  <c r="V168" i="1" s="1"/>
  <c r="R54" i="1"/>
  <c r="T54" i="1" s="1"/>
  <c r="U54" i="1" s="1"/>
  <c r="V54" i="1" s="1"/>
  <c r="R24" i="1"/>
  <c r="T24" i="1" s="1"/>
  <c r="U24" i="1" s="1"/>
  <c r="V24" i="1" s="1"/>
  <c r="R164" i="1"/>
  <c r="T164" i="1" s="1"/>
  <c r="U164" i="1" s="1"/>
  <c r="V164" i="1" s="1"/>
  <c r="R17" i="1"/>
  <c r="T17" i="1" s="1"/>
  <c r="U17" i="1" s="1"/>
  <c r="V17" i="1" s="1"/>
  <c r="R156" i="1"/>
  <c r="T156" i="1" s="1"/>
  <c r="U156" i="1" s="1"/>
  <c r="V156" i="1" s="1"/>
  <c r="R5" i="1"/>
  <c r="T5" i="1" s="1"/>
  <c r="U5" i="1" s="1"/>
  <c r="V5" i="1" s="1"/>
  <c r="R102" i="1"/>
  <c r="T102" i="1" s="1"/>
  <c r="U102" i="1" s="1"/>
  <c r="R23" i="1"/>
  <c r="T23" i="1" s="1"/>
  <c r="U23" i="1" s="1"/>
  <c r="V23" i="1" s="1"/>
  <c r="R141" i="1"/>
  <c r="T141" i="1" s="1"/>
  <c r="U141" i="1" s="1"/>
  <c r="V141" i="1" s="1"/>
  <c r="R12" i="1"/>
  <c r="T12" i="1" s="1"/>
  <c r="U12" i="1" s="1"/>
  <c r="V12" i="1" s="1"/>
  <c r="R66" i="1"/>
  <c r="T66" i="1" s="1"/>
  <c r="U66" i="1" s="1"/>
  <c r="V66" i="1" s="1"/>
  <c r="R137" i="1"/>
  <c r="T137" i="1" s="1"/>
  <c r="U137" i="1" s="1"/>
  <c r="V137" i="1" s="1"/>
  <c r="R69" i="1"/>
  <c r="T69" i="1" s="1"/>
  <c r="U69" i="1" s="1"/>
  <c r="V69" i="1" s="1"/>
  <c r="R51" i="1"/>
  <c r="T51" i="1" s="1"/>
  <c r="U51" i="1" s="1"/>
  <c r="R171" i="1"/>
  <c r="T171" i="1" s="1"/>
  <c r="U171" i="1" s="1"/>
  <c r="V171" i="1" s="1"/>
  <c r="R94" i="1"/>
  <c r="T94" i="1" s="1"/>
  <c r="U94" i="1" s="1"/>
  <c r="V94" i="1" s="1"/>
  <c r="R47" i="1"/>
  <c r="T47" i="1" s="1"/>
  <c r="U47" i="1" s="1"/>
  <c r="V47" i="1" s="1"/>
  <c r="R172" i="1"/>
  <c r="T172" i="1" s="1"/>
  <c r="U172" i="1" s="1"/>
  <c r="R65" i="1"/>
  <c r="T65" i="1" s="1"/>
  <c r="U65" i="1" s="1"/>
  <c r="V65" i="1" s="1"/>
  <c r="R101" i="1"/>
  <c r="T101" i="1" s="1"/>
  <c r="U101" i="1" s="1"/>
  <c r="R96" i="1"/>
  <c r="T96" i="1" s="1"/>
  <c r="U96" i="1" s="1"/>
  <c r="R57" i="1"/>
  <c r="T57" i="1" s="1"/>
  <c r="U57" i="1" s="1"/>
  <c r="V57" i="1" s="1"/>
  <c r="R49" i="1"/>
  <c r="T49" i="1" s="1"/>
  <c r="U49" i="1" s="1"/>
  <c r="V49" i="1" s="1"/>
  <c r="R170" i="1"/>
  <c r="T170" i="1" s="1"/>
  <c r="U170" i="1" s="1"/>
  <c r="V170" i="1" s="1"/>
  <c r="R43" i="1"/>
  <c r="T43" i="1" s="1"/>
  <c r="U43" i="1" s="1"/>
  <c r="R31" i="1"/>
  <c r="T31" i="1" s="1"/>
  <c r="U31" i="1" s="1"/>
  <c r="V31" i="1" s="1"/>
  <c r="R44" i="1"/>
  <c r="T44" i="1" s="1"/>
  <c r="U44" i="1" s="1"/>
  <c r="R7" i="1"/>
  <c r="T7" i="1" s="1"/>
  <c r="U7" i="1" s="1"/>
  <c r="V7" i="1" s="1"/>
  <c r="R90" i="1"/>
  <c r="T90" i="1" s="1"/>
  <c r="U90" i="1" s="1"/>
  <c r="V90" i="1" s="1"/>
  <c r="R155" i="1"/>
  <c r="T155" i="1" s="1"/>
  <c r="U155" i="1" s="1"/>
  <c r="V155" i="1" s="1"/>
  <c r="R74" i="1"/>
  <c r="T74" i="1" s="1"/>
  <c r="U74" i="1" s="1"/>
  <c r="V74" i="1" s="1"/>
  <c r="R160" i="1"/>
  <c r="T160" i="1" s="1"/>
  <c r="U160" i="1" s="1"/>
  <c r="V160" i="1" s="1"/>
  <c r="R173" i="1"/>
  <c r="T173" i="1" s="1"/>
  <c r="U173" i="1" s="1"/>
  <c r="R138" i="1"/>
  <c r="T138" i="1" s="1"/>
  <c r="U138" i="1" s="1"/>
  <c r="V138" i="1" s="1"/>
  <c r="R82" i="1"/>
  <c r="T82" i="1" s="1"/>
  <c r="U82" i="1" s="1"/>
  <c r="R161" i="1"/>
  <c r="T161" i="1" s="1"/>
  <c r="U161" i="1" s="1"/>
  <c r="V161" i="1" s="1"/>
  <c r="R157" i="1"/>
  <c r="T157" i="1" s="1"/>
  <c r="U157" i="1" s="1"/>
  <c r="V157" i="1" s="1"/>
  <c r="R109" i="1"/>
  <c r="T109" i="1" s="1"/>
  <c r="U109" i="1" s="1"/>
  <c r="V109" i="1" s="1"/>
  <c r="R145" i="1"/>
  <c r="T145" i="1" s="1"/>
  <c r="U145" i="1" s="1"/>
  <c r="V145" i="1" s="1"/>
  <c r="R73" i="1"/>
  <c r="T73" i="1" s="1"/>
  <c r="U73" i="1" s="1"/>
  <c r="V73" i="1" s="1"/>
  <c r="R179" i="1"/>
  <c r="T179" i="1" s="1"/>
  <c r="U179" i="1" s="1"/>
  <c r="V179" i="1" s="1"/>
  <c r="R64" i="1"/>
  <c r="T64" i="1" s="1"/>
  <c r="U64" i="1" s="1"/>
  <c r="R75" i="1"/>
  <c r="T75" i="1" s="1"/>
  <c r="U75" i="1" s="1"/>
  <c r="V75" i="1" s="1"/>
  <c r="R13" i="1"/>
  <c r="T13" i="1" s="1"/>
  <c r="U13" i="1" s="1"/>
  <c r="V13" i="1" s="1"/>
  <c r="R60" i="1"/>
  <c r="T60" i="1" s="1"/>
  <c r="U60" i="1" s="1"/>
  <c r="R167" i="1"/>
  <c r="T167" i="1" s="1"/>
  <c r="U167" i="1" s="1"/>
  <c r="V167" i="1" s="1"/>
  <c r="R169" i="1"/>
  <c r="T169" i="1" s="1"/>
  <c r="U169" i="1" s="1"/>
  <c r="R61" i="1"/>
  <c r="T61" i="1" s="1"/>
  <c r="U61" i="1" s="1"/>
  <c r="R80" i="1"/>
  <c r="T80" i="1" s="1"/>
  <c r="U80" i="1" s="1"/>
  <c r="V80" i="1" s="1"/>
  <c r="R35" i="1"/>
  <c r="T35" i="1" s="1"/>
  <c r="U35" i="1" s="1"/>
  <c r="V35" i="1" s="1"/>
  <c r="R165" i="1"/>
  <c r="T165" i="1" s="1"/>
  <c r="U165" i="1" s="1"/>
  <c r="R130" i="1"/>
  <c r="T130" i="1" s="1"/>
  <c r="U130" i="1" s="1"/>
  <c r="R89" i="1"/>
  <c r="T89" i="1" s="1"/>
  <c r="U89" i="1" s="1"/>
  <c r="V89" i="1" s="1"/>
  <c r="R15" i="1"/>
  <c r="T15" i="1" s="1"/>
  <c r="U15" i="1" s="1"/>
  <c r="V15" i="1" s="1"/>
  <c r="R77" i="1"/>
  <c r="T77" i="1" s="1"/>
  <c r="U77" i="1" s="1"/>
  <c r="R107" i="1"/>
  <c r="T107" i="1" s="1"/>
  <c r="U107" i="1" s="1"/>
  <c r="V107" i="1" s="1"/>
  <c r="R53" i="1"/>
  <c r="T53" i="1" s="1"/>
  <c r="U53" i="1" s="1"/>
  <c r="V53" i="1" s="1"/>
  <c r="R19" i="1"/>
  <c r="T19" i="1" s="1"/>
  <c r="U19" i="1" s="1"/>
  <c r="V19" i="1" s="1"/>
  <c r="R115" i="1"/>
  <c r="T115" i="1" s="1"/>
  <c r="U115" i="1" s="1"/>
  <c r="V115" i="1" s="1"/>
  <c r="R162" i="1"/>
  <c r="T162" i="1" s="1"/>
  <c r="U162" i="1" s="1"/>
  <c r="R91" i="1"/>
  <c r="T91" i="1" s="1"/>
  <c r="U91" i="1" s="1"/>
  <c r="R152" i="1"/>
  <c r="T152" i="1" s="1"/>
  <c r="U152" i="1" s="1"/>
  <c r="V152" i="1" s="1"/>
  <c r="R128" i="1"/>
  <c r="T128" i="1" s="1"/>
  <c r="U128" i="1" s="1"/>
  <c r="R39" i="1"/>
  <c r="T39" i="1" s="1"/>
  <c r="U39" i="1" s="1"/>
  <c r="R87" i="1"/>
  <c r="T87" i="1" s="1"/>
  <c r="U87" i="1" s="1"/>
  <c r="V87" i="1" s="1"/>
  <c r="R67" i="1"/>
  <c r="T67" i="1" s="1"/>
  <c r="U67" i="1" s="1"/>
  <c r="V67" i="1" s="1"/>
  <c r="R2" i="1"/>
  <c r="T2" i="1" s="1"/>
  <c r="U2" i="1" s="1"/>
  <c r="R6" i="1"/>
  <c r="T6" i="1" s="1"/>
  <c r="U6" i="1" s="1"/>
  <c r="V6" i="1" s="1"/>
  <c r="R153" i="1"/>
  <c r="T153" i="1" s="1"/>
  <c r="U153" i="1" s="1"/>
  <c r="R10" i="1"/>
  <c r="T10" i="1" s="1"/>
  <c r="U10" i="1" s="1"/>
  <c r="V10" i="1" s="1"/>
  <c r="R78" i="1"/>
  <c r="T78" i="1" s="1"/>
  <c r="U78" i="1" s="1"/>
  <c r="V78" i="1" s="1"/>
  <c r="R28" i="1"/>
  <c r="T28" i="1" s="1"/>
  <c r="U28" i="1" s="1"/>
  <c r="V28" i="1" s="1"/>
  <c r="R21" i="1"/>
  <c r="T21" i="1" s="1"/>
  <c r="U21" i="1" s="1"/>
  <c r="V21" i="1" s="1"/>
  <c r="R71" i="1"/>
  <c r="T71" i="1" s="1"/>
  <c r="U71" i="1" s="1"/>
  <c r="V71" i="1" s="1"/>
  <c r="R18" i="1"/>
  <c r="T18" i="1" s="1"/>
  <c r="U18" i="1" s="1"/>
  <c r="R175" i="1"/>
  <c r="T175" i="1" s="1"/>
  <c r="U175" i="1" s="1"/>
  <c r="R9" i="1"/>
  <c r="T9" i="1" s="1"/>
  <c r="U9" i="1" s="1"/>
  <c r="R8" i="1"/>
  <c r="T8" i="1" s="1"/>
  <c r="U8" i="1" s="1"/>
  <c r="R178" i="1"/>
  <c r="T178" i="1" s="1"/>
  <c r="U178" i="1" s="1"/>
  <c r="V178" i="1" s="1"/>
  <c r="R116" i="1"/>
  <c r="T116" i="1" s="1"/>
  <c r="U116" i="1" s="1"/>
  <c r="V116" i="1" s="1"/>
  <c r="R143" i="1"/>
  <c r="T143" i="1" s="1"/>
  <c r="U143" i="1" s="1"/>
  <c r="V143" i="1" s="1"/>
  <c r="R122" i="1"/>
  <c r="T122" i="1" s="1"/>
  <c r="U122" i="1" s="1"/>
  <c r="V122" i="1" s="1"/>
  <c r="R3" i="1"/>
  <c r="T3" i="1" s="1"/>
  <c r="U3" i="1" s="1"/>
  <c r="V3" i="1" s="1"/>
  <c r="R136" i="1"/>
  <c r="T136" i="1" s="1"/>
  <c r="U136" i="1" s="1"/>
  <c r="V136" i="1" s="1"/>
  <c r="R16" i="1"/>
  <c r="T16" i="1" s="1"/>
  <c r="U16" i="1" s="1"/>
  <c r="R124" i="1"/>
  <c r="T124" i="1" s="1"/>
  <c r="U124" i="1" s="1"/>
  <c r="V124" i="1" s="1"/>
  <c r="R84" i="1"/>
  <c r="T84" i="1" s="1"/>
  <c r="U84" i="1" s="1"/>
  <c r="R121" i="1"/>
  <c r="T121" i="1" s="1"/>
  <c r="U121" i="1" s="1"/>
  <c r="R129" i="1"/>
  <c r="T129" i="1" s="1"/>
  <c r="U129" i="1" s="1"/>
  <c r="V129" i="1" s="1"/>
  <c r="R174" i="1"/>
  <c r="T174" i="1" s="1"/>
  <c r="U174" i="1" s="1"/>
  <c r="R70" i="1"/>
  <c r="T70" i="1" s="1"/>
  <c r="U70" i="1" s="1"/>
  <c r="V70" i="1" s="1"/>
  <c r="R46" i="1"/>
  <c r="T46" i="1" s="1"/>
  <c r="U46" i="1" s="1"/>
  <c r="R36" i="1"/>
  <c r="T36" i="1" s="1"/>
  <c r="U36" i="1" s="1"/>
  <c r="V36" i="1" s="1"/>
  <c r="R85" i="1"/>
  <c r="T85" i="1" s="1"/>
  <c r="U85" i="1" s="1"/>
  <c r="V85" i="1" s="1"/>
  <c r="R93" i="1"/>
  <c r="T93" i="1" s="1"/>
  <c r="U93" i="1" s="1"/>
  <c r="R11" i="1"/>
  <c r="T11" i="1" s="1"/>
  <c r="U11" i="1" s="1"/>
  <c r="V11" i="1" s="1"/>
  <c r="R42" i="1"/>
  <c r="T42" i="1" s="1"/>
  <c r="U42" i="1" s="1"/>
  <c r="V42" i="1" s="1"/>
  <c r="R118" i="1"/>
  <c r="T118" i="1" s="1"/>
  <c r="U118" i="1" s="1"/>
  <c r="V118" i="1" s="1"/>
  <c r="R81" i="1"/>
  <c r="T81" i="1" s="1"/>
  <c r="U81" i="1" s="1"/>
  <c r="V81" i="1" s="1"/>
  <c r="R76" i="1"/>
  <c r="T76" i="1" s="1"/>
  <c r="U76" i="1" s="1"/>
  <c r="V76" i="1" s="1"/>
  <c r="R20" i="1"/>
  <c r="T20" i="1" s="1"/>
  <c r="U20" i="1" s="1"/>
  <c r="V20" i="1" s="1"/>
  <c r="R105" i="1"/>
  <c r="T105" i="1" s="1"/>
  <c r="U105" i="1" s="1"/>
  <c r="R98" i="1"/>
  <c r="T98" i="1" s="1"/>
  <c r="U98" i="1" s="1"/>
  <c r="R99" i="1"/>
  <c r="T99" i="1" s="1"/>
  <c r="U99" i="1" s="1"/>
  <c r="V99" i="1" s="1"/>
  <c r="R97" i="1"/>
  <c r="T97" i="1" s="1"/>
  <c r="U97" i="1" s="1"/>
  <c r="R48" i="1"/>
  <c r="T48" i="1" s="1"/>
  <c r="U48" i="1" s="1"/>
  <c r="R27" i="1"/>
  <c r="T27" i="1" s="1"/>
  <c r="U27" i="1" s="1"/>
  <c r="R154" i="1"/>
  <c r="T154" i="1" s="1"/>
  <c r="U154" i="1" s="1"/>
  <c r="V154" i="1" s="1"/>
  <c r="R22" i="1"/>
  <c r="T22" i="1" s="1"/>
  <c r="U22" i="1" s="1"/>
  <c r="R181" i="1"/>
  <c r="T181" i="1" s="1"/>
  <c r="U181" i="1" s="1"/>
  <c r="R112" i="1"/>
  <c r="T112" i="1" s="1"/>
  <c r="U112" i="1" s="1"/>
  <c r="R132" i="1"/>
  <c r="T132" i="1" s="1"/>
  <c r="U132" i="1" s="1"/>
  <c r="V132" i="1" s="1"/>
  <c r="R135" i="1"/>
  <c r="T135" i="1" s="1"/>
  <c r="U135" i="1" s="1"/>
  <c r="V135" i="1" s="1"/>
  <c r="R110" i="1"/>
  <c r="T110" i="1" s="1"/>
  <c r="U110" i="1" s="1"/>
  <c r="V110" i="1" s="1"/>
  <c r="R125" i="1"/>
  <c r="T125" i="1" s="1"/>
  <c r="U125" i="1" s="1"/>
  <c r="V125" i="1" s="1"/>
  <c r="R26" i="1"/>
  <c r="T26" i="1" s="1"/>
  <c r="U26" i="1" s="1"/>
  <c r="V26" i="1" s="1"/>
  <c r="R166" i="1"/>
  <c r="T166" i="1" s="1"/>
  <c r="U166" i="1" s="1"/>
  <c r="V166" i="1" s="1"/>
  <c r="R14" i="1"/>
  <c r="T14" i="1" s="1"/>
  <c r="U14" i="1" s="1"/>
  <c r="V14" i="1" s="1"/>
  <c r="R148" i="1"/>
  <c r="T148" i="1" s="1"/>
  <c r="U148" i="1" s="1"/>
  <c r="R92" i="1"/>
  <c r="T92" i="1" s="1"/>
  <c r="U92" i="1" s="1"/>
  <c r="R72" i="1"/>
  <c r="T72" i="1" s="1"/>
  <c r="U72" i="1" s="1"/>
  <c r="V72" i="1" s="1"/>
  <c r="R139" i="1"/>
  <c r="T139" i="1" s="1"/>
  <c r="U139" i="1" s="1"/>
  <c r="R159" i="1"/>
  <c r="T159" i="1" s="1"/>
  <c r="U159" i="1" s="1"/>
  <c r="R108" i="1"/>
  <c r="T108" i="1" s="1"/>
  <c r="U108" i="1" s="1"/>
  <c r="V108" i="1" s="1"/>
  <c r="R41" i="1"/>
  <c r="T41" i="1" s="1"/>
  <c r="U41" i="1" s="1"/>
  <c r="V41" i="1" s="1"/>
  <c r="R25" i="1"/>
  <c r="T25" i="1" s="1"/>
  <c r="U25" i="1" s="1"/>
  <c r="R83" i="1"/>
  <c r="T83" i="1" s="1"/>
  <c r="U83" i="1" s="1"/>
  <c r="V83" i="1" s="1"/>
  <c r="R163" i="1"/>
  <c r="T163" i="1" s="1"/>
  <c r="U163" i="1" s="1"/>
  <c r="V163" i="1" s="1"/>
  <c r="R144" i="1"/>
  <c r="T144" i="1" s="1"/>
  <c r="U144" i="1" s="1"/>
  <c r="R117" i="1"/>
  <c r="T117" i="1" s="1"/>
  <c r="U117" i="1" s="1"/>
  <c r="V117" i="1" s="1"/>
  <c r="R126" i="1"/>
  <c r="T126" i="1" s="1"/>
  <c r="U126" i="1" s="1"/>
  <c r="V126" i="1" s="1"/>
  <c r="R140" i="1"/>
  <c r="T140" i="1" s="1"/>
  <c r="U140" i="1" s="1"/>
  <c r="V140" i="1" s="1"/>
  <c r="R34" i="1"/>
  <c r="T34" i="1" s="1"/>
  <c r="U34" i="1" s="1"/>
  <c r="R86" i="1"/>
  <c r="T86" i="1" s="1"/>
  <c r="U86" i="1" s="1"/>
  <c r="V86" i="1" s="1"/>
  <c r="R176" i="1"/>
  <c r="T176" i="1" s="1"/>
  <c r="U176" i="1" s="1"/>
  <c r="V176" i="1" s="1"/>
  <c r="R58" i="1"/>
  <c r="T58" i="1" s="1"/>
  <c r="U58" i="1" s="1"/>
  <c r="V58" i="1" s="1"/>
  <c r="R151" i="1"/>
  <c r="T151" i="1" s="1"/>
  <c r="U151" i="1" s="1"/>
  <c r="V151" i="1" s="1"/>
  <c r="R56" i="1"/>
  <c r="T56" i="1" s="1"/>
  <c r="U56" i="1" s="1"/>
  <c r="V56" i="1" s="1"/>
  <c r="R29" i="1"/>
  <c r="T29" i="1" s="1"/>
  <c r="U29" i="1" s="1"/>
  <c r="V29" i="1" s="1"/>
  <c r="R120" i="1"/>
  <c r="T120" i="1" s="1"/>
  <c r="U120" i="1" s="1"/>
  <c r="V120" i="1" s="1"/>
  <c r="R40" i="1"/>
  <c r="T40" i="1" s="1"/>
  <c r="U40" i="1" s="1"/>
  <c r="V40" i="1" s="1"/>
  <c r="R38" i="1"/>
  <c r="T38" i="1" s="1"/>
  <c r="U38" i="1" s="1"/>
  <c r="R142" i="1"/>
  <c r="T142" i="1" s="1"/>
  <c r="U142" i="1" s="1"/>
  <c r="V142" i="1" s="1"/>
  <c r="R30" i="1"/>
  <c r="T30" i="1" s="1"/>
  <c r="U30" i="1" s="1"/>
  <c r="V30" i="1" s="1"/>
  <c r="R33" i="1"/>
  <c r="T33" i="1" s="1"/>
  <c r="U33" i="1" s="1"/>
  <c r="V33" i="1" s="1"/>
  <c r="R114" i="1"/>
  <c r="T114" i="1" s="1"/>
  <c r="U114" i="1" s="1"/>
  <c r="R150" i="1"/>
  <c r="T150" i="1" s="1"/>
  <c r="U150" i="1" s="1"/>
  <c r="R113" i="1"/>
  <c r="T113" i="1" s="1"/>
  <c r="U113" i="1" s="1"/>
  <c r="R104" i="1"/>
  <c r="T104" i="1" s="1"/>
  <c r="U104" i="1" s="1"/>
  <c r="V104" i="1" s="1"/>
  <c r="R123" i="1"/>
  <c r="T123" i="1" s="1"/>
  <c r="U123" i="1" s="1"/>
  <c r="V123" i="1" s="1"/>
  <c r="R177" i="1"/>
  <c r="T177" i="1" s="1"/>
  <c r="U177" i="1" s="1"/>
  <c r="V177" i="1" s="1"/>
  <c r="R100" i="1"/>
  <c r="T100" i="1" s="1"/>
  <c r="U100" i="1" s="1"/>
  <c r="V100" i="1" s="1"/>
  <c r="R4" i="1"/>
  <c r="T4" i="1" s="1"/>
  <c r="U4" i="1" s="1"/>
  <c r="V4" i="1" s="1"/>
  <c r="R180" i="1"/>
  <c r="T180" i="1" s="1"/>
  <c r="U180" i="1" s="1"/>
  <c r="R62" i="1"/>
  <c r="T62" i="1" s="1"/>
  <c r="U62" i="1" s="1"/>
  <c r="R103" i="1"/>
  <c r="T103" i="1" s="1"/>
  <c r="U103" i="1" s="1"/>
  <c r="V103" i="1" s="1"/>
  <c r="R32" i="1"/>
  <c r="T32" i="1" s="1"/>
  <c r="U32" i="1" s="1"/>
  <c r="V32" i="1" s="1"/>
  <c r="R106" i="1"/>
  <c r="T106" i="1" s="1"/>
  <c r="U106" i="1" s="1"/>
  <c r="V106" i="1" s="1"/>
  <c r="R45" i="1"/>
  <c r="T45" i="1" s="1"/>
  <c r="U45" i="1" s="1"/>
  <c r="R127" i="1"/>
  <c r="T127" i="1" s="1"/>
  <c r="U127" i="1" s="1"/>
  <c r="V127" i="1" s="1"/>
  <c r="R63" i="1"/>
  <c r="T63" i="1" s="1"/>
  <c r="U63" i="1" s="1"/>
  <c r="R147" i="1"/>
  <c r="T147" i="1" s="1"/>
  <c r="U147" i="1" s="1"/>
  <c r="V147" i="1" s="1"/>
  <c r="R88" i="1"/>
  <c r="T88" i="1" s="1"/>
  <c r="U88" i="1" s="1"/>
  <c r="R79" i="1"/>
  <c r="T79" i="1" s="1"/>
  <c r="U79" i="1" s="1"/>
  <c r="R95" i="1"/>
  <c r="T95" i="1" s="1"/>
  <c r="U95" i="1" s="1"/>
  <c r="V95" i="1" s="1"/>
  <c r="R50" i="1"/>
  <c r="T50" i="1" s="1"/>
  <c r="U50" i="1" s="1"/>
  <c r="R68" i="1"/>
  <c r="T68" i="1" s="1"/>
  <c r="U68" i="1" s="1"/>
  <c r="V68" i="1" s="1"/>
  <c r="R134" i="1"/>
  <c r="T134" i="1" s="1"/>
  <c r="U134" i="1" s="1"/>
  <c r="V134" i="1" s="1"/>
  <c r="R52" i="1"/>
  <c r="T52" i="1" s="1"/>
  <c r="U52" i="1" s="1"/>
  <c r="V52" i="1" s="1"/>
  <c r="R158" i="1"/>
  <c r="T158" i="1" s="1"/>
  <c r="U158" i="1" s="1"/>
  <c r="R133" i="1"/>
  <c r="T133" i="1" s="1"/>
  <c r="U133" i="1" s="1"/>
  <c r="V133" i="1" s="1"/>
  <c r="R146" i="1"/>
  <c r="T146" i="1" s="1"/>
  <c r="U146" i="1" s="1"/>
  <c r="R59" i="1"/>
  <c r="T59" i="1" s="1"/>
  <c r="U59" i="1" s="1"/>
  <c r="V59" i="1" s="1"/>
  <c r="V2" i="1" l="1"/>
  <c r="D7" i="2"/>
  <c r="D6" i="2"/>
  <c r="D5" i="2"/>
  <c r="D3" i="2"/>
  <c r="D11" i="2" l="1"/>
  <c r="F11" i="2" s="1"/>
  <c r="D13" i="2"/>
  <c r="F13" i="2" s="1"/>
  <c r="D12" i="2"/>
  <c r="F12" i="2" s="1"/>
  <c r="D14" i="2"/>
  <c r="F14" i="2" s="1"/>
  <c r="D8" i="2"/>
</calcChain>
</file>

<file path=xl/sharedStrings.xml><?xml version="1.0" encoding="utf-8"?>
<sst xmlns="http://schemas.openxmlformats.org/spreadsheetml/2006/main" count="3495" uniqueCount="2026">
  <si>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</si>
  <si>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</si>
  <si>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</si>
  <si>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</si>
  <si>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</si>
  <si>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</si>
  <si>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</si>
  <si>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</si>
  <si>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</si>
  <si>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</si>
  <si>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</si>
  <si>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</si>
  <si>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</si>
  <si>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</si>
  <si>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</si>
  <si>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</si>
  <si>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</si>
  <si>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</si>
  <si>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</si>
  <si>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</si>
  <si>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</si>
  <si>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</si>
  <si>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</si>
  <si>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</si>
  <si>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</si>
  <si>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</si>
  <si>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</si>
  <si>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</si>
  <si>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</si>
  <si>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</si>
  <si>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</si>
  <si>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</si>
  <si>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Bryan Beckman</t>
  </si>
  <si>
    <t>InverseParallel</t>
  </si>
  <si>
    <t>Graham Tickell</t>
  </si>
  <si>
    <t>Aussiecan</t>
  </si>
  <si>
    <t>Ray Green</t>
  </si>
  <si>
    <t>RayDG</t>
  </si>
  <si>
    <t>Christopher Stehr</t>
  </si>
  <si>
    <t>Chris_YNWA_921</t>
  </si>
  <si>
    <t>JP Sredzinski</t>
  </si>
  <si>
    <t>JPnow</t>
  </si>
  <si>
    <t>Mike Demarest</t>
  </si>
  <si>
    <t>mdem13</t>
  </si>
  <si>
    <t>Josh Arnkoff</t>
  </si>
  <si>
    <t>CrimeDawg</t>
  </si>
  <si>
    <t>James Stevenson</t>
  </si>
  <si>
    <t>RamJam3000</t>
  </si>
  <si>
    <t>Rob Sessions</t>
  </si>
  <si>
    <t>TurntTeacher</t>
  </si>
  <si>
    <t>Dusty werner</t>
  </si>
  <si>
    <t>Wernerd46</t>
  </si>
  <si>
    <t>Mark Hirsch</t>
  </si>
  <si>
    <t>MarathonerMark</t>
  </si>
  <si>
    <t>Brian Giggey</t>
  </si>
  <si>
    <t>bgigs</t>
  </si>
  <si>
    <t>Daniel Johnston</t>
  </si>
  <si>
    <t>MrJohnston3</t>
  </si>
  <si>
    <t>Bill Van Horn</t>
  </si>
  <si>
    <t>Fit_Flanders</t>
  </si>
  <si>
    <t>Carl Knable</t>
  </si>
  <si>
    <t>DadBodNoMo21</t>
  </si>
  <si>
    <t>Eric Saidel</t>
  </si>
  <si>
    <t>Abba_Dabba_Dude</t>
  </si>
  <si>
    <t>Jordan Mason</t>
  </si>
  <si>
    <t>JBenStrugglin</t>
  </si>
  <si>
    <t>Jason Davis</t>
  </si>
  <si>
    <t>docdavis05</t>
  </si>
  <si>
    <t>Jeff Beauchesne</t>
  </si>
  <si>
    <t>Thundertheyes</t>
  </si>
  <si>
    <t>Derek Wynne</t>
  </si>
  <si>
    <t>DJwynne</t>
  </si>
  <si>
    <t>Darren Perizzolo</t>
  </si>
  <si>
    <t>Hanzzolo</t>
  </si>
  <si>
    <t>Adam Frink</t>
  </si>
  <si>
    <t>Frinkanator</t>
  </si>
  <si>
    <t>Jose V. Bermudez</t>
  </si>
  <si>
    <t>YES_WAY_JOSE</t>
  </si>
  <si>
    <t>Trevor Nelson</t>
  </si>
  <si>
    <t>Neltrev</t>
  </si>
  <si>
    <t>Neal Bradshaw</t>
  </si>
  <si>
    <t>RacetheTrain181</t>
  </si>
  <si>
    <t>Paul McInnis</t>
  </si>
  <si>
    <t>pauljmc5</t>
  </si>
  <si>
    <t>Collin Smith</t>
  </si>
  <si>
    <t>TherapistDad</t>
  </si>
  <si>
    <t>Henry McGee</t>
  </si>
  <si>
    <t>QC_CiderRider</t>
  </si>
  <si>
    <t>Adam Reed</t>
  </si>
  <si>
    <t>Cool_dad69</t>
  </si>
  <si>
    <t>Chris Wainer</t>
  </si>
  <si>
    <t>SpaceMonkey1</t>
  </si>
  <si>
    <t>Renjith Narendranathan Nair</t>
  </si>
  <si>
    <t>Renjiz</t>
  </si>
  <si>
    <t>Paul Fuery</t>
  </si>
  <si>
    <t>RidingWithFuery</t>
  </si>
  <si>
    <t>Shawn Kennedy</t>
  </si>
  <si>
    <t>SKennedy504</t>
  </si>
  <si>
    <t>Chris Dries</t>
  </si>
  <si>
    <t>speakimp</t>
  </si>
  <si>
    <t>Ian Everdell</t>
  </si>
  <si>
    <t>CantEatJustOne</t>
  </si>
  <si>
    <t>Jason M Tibbetts</t>
  </si>
  <si>
    <t>JMTibbs</t>
  </si>
  <si>
    <t>Aatif Jaleel</t>
  </si>
  <si>
    <t>Aatif911</t>
  </si>
  <si>
    <t>Chris Kasinger</t>
  </si>
  <si>
    <t>Bakekasinger</t>
  </si>
  <si>
    <t>Jordan Rick</t>
  </si>
  <si>
    <t>gRUNdleOfSteel</t>
  </si>
  <si>
    <t>Jimmy Yun</t>
  </si>
  <si>
    <t>jimmmyfly</t>
  </si>
  <si>
    <t>Tell Haakon Pickarts</t>
  </si>
  <si>
    <t>tPick32</t>
  </si>
  <si>
    <t>Eric Sullender</t>
  </si>
  <si>
    <t>Shakes309</t>
  </si>
  <si>
    <t>Steven Nelson</t>
  </si>
  <si>
    <t>PedalzOnFire</t>
  </si>
  <si>
    <t>Dominick Feriozzi</t>
  </si>
  <si>
    <t>SpintelChief</t>
  </si>
  <si>
    <t>Matt Martin</t>
  </si>
  <si>
    <t>PizzaPenguin81</t>
  </si>
  <si>
    <t>Richard de Chevigny</t>
  </si>
  <si>
    <t>WpgRichard</t>
  </si>
  <si>
    <t>Severino Randazzo</t>
  </si>
  <si>
    <t>severoni</t>
  </si>
  <si>
    <t>Adam Clous</t>
  </si>
  <si>
    <t>NonDadBodDad</t>
  </si>
  <si>
    <t>Justin Dvorak</t>
  </si>
  <si>
    <t>Dad_Bod_NoMo</t>
  </si>
  <si>
    <t>Phil Dougherty</t>
  </si>
  <si>
    <t>PhilTotesHector</t>
  </si>
  <si>
    <t>Trent Karr</t>
  </si>
  <si>
    <t>new_me</t>
  </si>
  <si>
    <t>Jesse Dumais</t>
  </si>
  <si>
    <t>Jesse34</t>
  </si>
  <si>
    <t>Michael Morrone</t>
  </si>
  <si>
    <t>McRones</t>
  </si>
  <si>
    <t>Kevin MCCORD</t>
  </si>
  <si>
    <t>Robert Wonser</t>
  </si>
  <si>
    <t>CheerfulRobot</t>
  </si>
  <si>
    <t>Tyler Grenville</t>
  </si>
  <si>
    <t>Rides4poptarts</t>
  </si>
  <si>
    <t>Alex Hogge</t>
  </si>
  <si>
    <t>fish_n_baseball</t>
  </si>
  <si>
    <t>Evan Kline</t>
  </si>
  <si>
    <t>KlinesDontQuit</t>
  </si>
  <si>
    <t>Geoff Kreiling</t>
  </si>
  <si>
    <t>GeoffK</t>
  </si>
  <si>
    <t>Matthew Piper</t>
  </si>
  <si>
    <t>AirtightComic</t>
  </si>
  <si>
    <t>Brian Stroud</t>
  </si>
  <si>
    <t>Carolina_BS</t>
  </si>
  <si>
    <t>Joe Bertelloni</t>
  </si>
  <si>
    <t>Misterb17</t>
  </si>
  <si>
    <t>Rob Needham</t>
  </si>
  <si>
    <t>lakeguybc</t>
  </si>
  <si>
    <t>George K. Anagnostou</t>
  </si>
  <si>
    <t>BigGreek_4</t>
  </si>
  <si>
    <t>Ryan Unrau</t>
  </si>
  <si>
    <t>Runner204</t>
  </si>
  <si>
    <t>Rob Vance</t>
  </si>
  <si>
    <t>RobV123</t>
  </si>
  <si>
    <t>David Weinberg</t>
  </si>
  <si>
    <t>RedRedWeinberg</t>
  </si>
  <si>
    <t>Jason Gibson</t>
  </si>
  <si>
    <t>JtothaG</t>
  </si>
  <si>
    <t>Joseph Baran</t>
  </si>
  <si>
    <t>TheCatDaddy</t>
  </si>
  <si>
    <t>Paul Brundage</t>
  </si>
  <si>
    <t>PaulieGuts747</t>
  </si>
  <si>
    <t>James Downey</t>
  </si>
  <si>
    <t>Minkey77</t>
  </si>
  <si>
    <t>Howard Ward</t>
  </si>
  <si>
    <t>DeeTective2409</t>
  </si>
  <si>
    <t>Richard Wasleski</t>
  </si>
  <si>
    <t>thewazz1</t>
  </si>
  <si>
    <t>Devon McCarty</t>
  </si>
  <si>
    <t>DesignatedDevon</t>
  </si>
  <si>
    <t>Wes Newman</t>
  </si>
  <si>
    <t>girldad2686</t>
  </si>
  <si>
    <t>Eric Esteva</t>
  </si>
  <si>
    <t>Eric_EE</t>
  </si>
  <si>
    <t>David Lee</t>
  </si>
  <si>
    <t>leebles</t>
  </si>
  <si>
    <t>Daz Kite</t>
  </si>
  <si>
    <t>Daz_Wildheart</t>
  </si>
  <si>
    <t>Nathan Budke</t>
  </si>
  <si>
    <t>nateb89</t>
  </si>
  <si>
    <t>Michael Carreiro</t>
  </si>
  <si>
    <t>CaptHeadsUp</t>
  </si>
  <si>
    <t>Ian Clark</t>
  </si>
  <si>
    <t>PedalinInHummus</t>
  </si>
  <si>
    <t>Matthew Pooser</t>
  </si>
  <si>
    <t>2manybrews</t>
  </si>
  <si>
    <t>Jesper Dinesen</t>
  </si>
  <si>
    <t>dinogetsfit</t>
  </si>
  <si>
    <t>Gururaj Ravi</t>
  </si>
  <si>
    <t>Guru_r</t>
  </si>
  <si>
    <t>Brian Brown</t>
  </si>
  <si>
    <t>Brian0331</t>
  </si>
  <si>
    <t>Daniel Lowe</t>
  </si>
  <si>
    <t>DLowe7</t>
  </si>
  <si>
    <t>Pete Kassly</t>
  </si>
  <si>
    <t>Hey_Peter_Man</t>
  </si>
  <si>
    <t>Mitchell Jordan K</t>
  </si>
  <si>
    <t>InMyBag</t>
  </si>
  <si>
    <t>PATRICK KILEYRENDON</t>
  </si>
  <si>
    <t>Firelion88</t>
  </si>
  <si>
    <t>Josh Rabinowitz</t>
  </si>
  <si>
    <t>ClipInAndClimb</t>
  </si>
  <si>
    <t>Ernest Yuen</t>
  </si>
  <si>
    <t>ilooksik_at_50</t>
  </si>
  <si>
    <t>Zachary Bearden</t>
  </si>
  <si>
    <t>ZackMorris1988</t>
  </si>
  <si>
    <t>Patrick Welsh</t>
  </si>
  <si>
    <t>Pat_in_Boston</t>
  </si>
  <si>
    <t>Phil Lynch</t>
  </si>
  <si>
    <t>leprechaunphil</t>
  </si>
  <si>
    <t>Scott Dishman</t>
  </si>
  <si>
    <t>SmokinDish</t>
  </si>
  <si>
    <t>Kurtis Voorhees</t>
  </si>
  <si>
    <t>MISTER_KURTIS</t>
  </si>
  <si>
    <t>Drew Galligan</t>
  </si>
  <si>
    <t>gatorbolt17</t>
  </si>
  <si>
    <t>Justin Grubb</t>
  </si>
  <si>
    <t>JGrubb82</t>
  </si>
  <si>
    <t>Scott Witkowsky</t>
  </si>
  <si>
    <t>Boaty_McFloaty</t>
  </si>
  <si>
    <t>John Paul Lobato</t>
  </si>
  <si>
    <t>JOPALO</t>
  </si>
  <si>
    <t>Jeffrey Thomas</t>
  </si>
  <si>
    <t>jeffthomas3</t>
  </si>
  <si>
    <t>Kale Bushmeyer</t>
  </si>
  <si>
    <t>614_irondad</t>
  </si>
  <si>
    <t>Reed Michael</t>
  </si>
  <si>
    <t>reedpanther</t>
  </si>
  <si>
    <t>Brandon Jones</t>
  </si>
  <si>
    <t>livinglifelucky</t>
  </si>
  <si>
    <t>Josh Blackler</t>
  </si>
  <si>
    <t>Exmalibu</t>
  </si>
  <si>
    <t>Adam Tlougan</t>
  </si>
  <si>
    <t>Atlougan</t>
  </si>
  <si>
    <t>Umar Sheikh</t>
  </si>
  <si>
    <t>Umar_S</t>
  </si>
  <si>
    <t>Brett Belden</t>
  </si>
  <si>
    <t>BrettOnTheBike</t>
  </si>
  <si>
    <t>Marc Kennedy</t>
  </si>
  <si>
    <t>theAmazingMarc</t>
  </si>
  <si>
    <t>Justin Throwe</t>
  </si>
  <si>
    <t>MinionMaster_X3</t>
  </si>
  <si>
    <t>Bryan Symons</t>
  </si>
  <si>
    <t>SyGuy720</t>
  </si>
  <si>
    <t>Andy Botelho</t>
  </si>
  <si>
    <t>Pelotelho</t>
  </si>
  <si>
    <t>Adam David</t>
  </si>
  <si>
    <t>Candle_Guy</t>
  </si>
  <si>
    <t>Bradley Lane</t>
  </si>
  <si>
    <t>BradTheGirlDad</t>
  </si>
  <si>
    <t>Lance Larsen</t>
  </si>
  <si>
    <t>GlutesWitDaFur</t>
  </si>
  <si>
    <t>Kurt Grizzard</t>
  </si>
  <si>
    <t>NyYanksFan99</t>
  </si>
  <si>
    <t>Marcus Hosford</t>
  </si>
  <si>
    <t>Dome_inator</t>
  </si>
  <si>
    <t>Marc Otero</t>
  </si>
  <si>
    <t>RagePlusUltra</t>
  </si>
  <si>
    <t>Joseph Smiesko II</t>
  </si>
  <si>
    <t>Tanker_</t>
  </si>
  <si>
    <t>Michael Castellano</t>
  </si>
  <si>
    <t>LahnoMC</t>
  </si>
  <si>
    <t>Nicholas Hansen</t>
  </si>
  <si>
    <t>BigDaddyNH</t>
  </si>
  <si>
    <t>Aaron Rowley</t>
  </si>
  <si>
    <t>PayMeTwice</t>
  </si>
  <si>
    <t>Tony Montagano</t>
  </si>
  <si>
    <t>TMontagano</t>
  </si>
  <si>
    <t>Matthew Rakochey</t>
  </si>
  <si>
    <t>MattRak</t>
  </si>
  <si>
    <t>Scott Estock</t>
  </si>
  <si>
    <t>GetYourDirtRite</t>
  </si>
  <si>
    <t>James Carruthers</t>
  </si>
  <si>
    <t>JimboTR0N</t>
  </si>
  <si>
    <t>Sean Hansen</t>
  </si>
  <si>
    <t>SeanOfTheDad</t>
  </si>
  <si>
    <t>Sean Beaudry</t>
  </si>
  <si>
    <t>Slimdaddybbq</t>
  </si>
  <si>
    <t>David Cywinski</t>
  </si>
  <si>
    <t>Univega1981</t>
  </si>
  <si>
    <t>Robert Heyrich</t>
  </si>
  <si>
    <t>BroccoliRaboom</t>
  </si>
  <si>
    <t>Tim Hardman</t>
  </si>
  <si>
    <t>13atman</t>
  </si>
  <si>
    <t>Chris Ancipink</t>
  </si>
  <si>
    <t>knipicna</t>
  </si>
  <si>
    <t>Elisha Harrison</t>
  </si>
  <si>
    <t>Dadalorian_of_3</t>
  </si>
  <si>
    <t>Mark verlaan</t>
  </si>
  <si>
    <t>Puddlz_24_7</t>
  </si>
  <si>
    <t>Chris Lear</t>
  </si>
  <si>
    <t>LearJet627</t>
  </si>
  <si>
    <t>Jeff Richards</t>
  </si>
  <si>
    <t>jeffrichards</t>
  </si>
  <si>
    <t>Bill Shannon</t>
  </si>
  <si>
    <t>billiamEWU</t>
  </si>
  <si>
    <t>Scott Butler</t>
  </si>
  <si>
    <t>SharkLawyer</t>
  </si>
  <si>
    <t>Andrew Hardesty</t>
  </si>
  <si>
    <t>DRU_Hards</t>
  </si>
  <si>
    <t>Whit france-kelly</t>
  </si>
  <si>
    <t>Smooth_rider41</t>
  </si>
  <si>
    <t>Tyler Funderburke</t>
  </si>
  <si>
    <t>DadPeddler</t>
  </si>
  <si>
    <t>Tulley Wahren</t>
  </si>
  <si>
    <t>Tulleyman</t>
  </si>
  <si>
    <t>Joseph Longo</t>
  </si>
  <si>
    <t>RHdaddy</t>
  </si>
  <si>
    <t>Adam Moore</t>
  </si>
  <si>
    <t>AdamWM135</t>
  </si>
  <si>
    <t>Tony Lorenz</t>
  </si>
  <si>
    <t>JackSkullington</t>
  </si>
  <si>
    <t>Russell Dilley</t>
  </si>
  <si>
    <t>CatchEm_All</t>
  </si>
  <si>
    <t>Dustin Vallus</t>
  </si>
  <si>
    <t>dgvallus</t>
  </si>
  <si>
    <t>Ryan Marshall</t>
  </si>
  <si>
    <t>4_A_Dad_Bod_Mod</t>
  </si>
  <si>
    <t>Jake Ryan</t>
  </si>
  <si>
    <t>jfrias165</t>
  </si>
  <si>
    <t>Steve Konisky</t>
  </si>
  <si>
    <t>PhatOldGuy</t>
  </si>
  <si>
    <t>Daniel Chavez</t>
  </si>
  <si>
    <t>Dchavez01</t>
  </si>
  <si>
    <t>Glenn Krieger</t>
  </si>
  <si>
    <t>ChiroGator</t>
  </si>
  <si>
    <t>Daniel McAdams</t>
  </si>
  <si>
    <t>DrMcAdams</t>
  </si>
  <si>
    <t>Jarrett Lidell</t>
  </si>
  <si>
    <t>Jblidell</t>
  </si>
  <si>
    <t>Vicente Lemus</t>
  </si>
  <si>
    <t>VinceVanGo</t>
  </si>
  <si>
    <t>Tyler Carmichael</t>
  </si>
  <si>
    <t>RuffRiderTC</t>
  </si>
  <si>
    <t>Christopher Silva</t>
  </si>
  <si>
    <t>GoBrazilGo</t>
  </si>
  <si>
    <t>Mike Nulicek</t>
  </si>
  <si>
    <t>_MIKE_DROP_</t>
  </si>
  <si>
    <t>Matt r crespin</t>
  </si>
  <si>
    <t>FlatMattRDH</t>
  </si>
  <si>
    <t>Juan B Rodriguez</t>
  </si>
  <si>
    <t>DadofCheetahs</t>
  </si>
  <si>
    <t>Marcos Ahumada</t>
  </si>
  <si>
    <t>Chafed_Taint</t>
  </si>
  <si>
    <t>Jordan JL</t>
  </si>
  <si>
    <t>GiveitSomeBeans</t>
  </si>
  <si>
    <t>Matthew corrin</t>
  </si>
  <si>
    <t>Matt_C556</t>
  </si>
  <si>
    <t>Brandon Bernhardt</t>
  </si>
  <si>
    <t>Fee1TheBern</t>
  </si>
  <si>
    <t>Caleb Kirkish</t>
  </si>
  <si>
    <t>Kirkyfish</t>
  </si>
  <si>
    <t>Scott Blaisel</t>
  </si>
  <si>
    <t>ScottSpins79</t>
  </si>
  <si>
    <t>Michael Monteleone</t>
  </si>
  <si>
    <t>Monteleone77</t>
  </si>
  <si>
    <t>Parker Jacobs</t>
  </si>
  <si>
    <t>thePJ1</t>
  </si>
  <si>
    <t>Mike Miller</t>
  </si>
  <si>
    <t>Mikestown</t>
  </si>
  <si>
    <t>Aaron Morgan</t>
  </si>
  <si>
    <t>Mitch Hurn</t>
  </si>
  <si>
    <t>MHurn</t>
  </si>
  <si>
    <t>Nick Thakur</t>
  </si>
  <si>
    <t>ThakAttack77</t>
  </si>
  <si>
    <t>Brian Verlaan</t>
  </si>
  <si>
    <t>CoachVerlaan</t>
  </si>
  <si>
    <t>Michael Phair</t>
  </si>
  <si>
    <t>MikeRideVT</t>
  </si>
  <si>
    <t>Kevin Frawley</t>
  </si>
  <si>
    <t>KevinFrawley</t>
  </si>
  <si>
    <t>David Bagshaw</t>
  </si>
  <si>
    <t>English_David</t>
  </si>
  <si>
    <t>Chris Sarvis</t>
  </si>
  <si>
    <t>Csarvis3</t>
  </si>
  <si>
    <t>Jeffrey Greenblatt</t>
  </si>
  <si>
    <t>GreenMachine_</t>
  </si>
  <si>
    <t>Steve Tobio</t>
  </si>
  <si>
    <t>King_Hippo</t>
  </si>
  <si>
    <t>US - Eastern Time</t>
  </si>
  <si>
    <t>Thursday Morning (5a - 1030a)</t>
  </si>
  <si>
    <t>6:30 AM</t>
  </si>
  <si>
    <t>US - Pacific Time</t>
  </si>
  <si>
    <t>Wednesday Evening (5pm or later)</t>
  </si>
  <si>
    <t>5:00 PM</t>
  </si>
  <si>
    <t>UK - British GMT</t>
  </si>
  <si>
    <t>Friday VERY Early Morning (before 8am US Eastern)</t>
  </si>
  <si>
    <t>10:30 AM</t>
  </si>
  <si>
    <t>6:00 AM</t>
  </si>
  <si>
    <t>Thursday Evening (5p - 10p)</t>
  </si>
  <si>
    <t>5:30 PM</t>
  </si>
  <si>
    <t>5:00 AM</t>
  </si>
  <si>
    <t>5:30 AM</t>
  </si>
  <si>
    <t>7:30 PM</t>
  </si>
  <si>
    <t>9:00 AM</t>
  </si>
  <si>
    <t>9:00 PM</t>
  </si>
  <si>
    <t>Thursday Midday (11a - 430p)</t>
  </si>
  <si>
    <t>1:30 PM</t>
  </si>
  <si>
    <t>US - Central Time</t>
  </si>
  <si>
    <t>4:30 PM</t>
  </si>
  <si>
    <t>7:30 AM</t>
  </si>
  <si>
    <t>8:00 PM</t>
  </si>
  <si>
    <t>6:00 PM</t>
  </si>
  <si>
    <t>9:30 PM</t>
  </si>
  <si>
    <t>US - Mountain Time</t>
  </si>
  <si>
    <t>9:30 AM</t>
  </si>
  <si>
    <t>7:00 PM</t>
  </si>
  <si>
    <t>7:00 AM</t>
  </si>
  <si>
    <t>8:30 PM</t>
  </si>
  <si>
    <t>6:30 PM</t>
  </si>
  <si>
    <t>12:00 PM</t>
  </si>
  <si>
    <t>x</t>
  </si>
  <si>
    <t>Mistermoose77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</si>
  <si>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</si>
  <si>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</si>
  <si>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</si>
  <si>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</si>
  <si>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</si>
  <si>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</si>
  <si>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</si>
  <si>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</si>
  <si>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</si>
  <si>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</si>
  <si>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</si>
  <si>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</si>
  <si>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</si>
  <si>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</si>
  <si>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</si>
  <si>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</si>
  <si>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</si>
  <si>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</si>
  <si>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</si>
  <si>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</si>
  <si>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</si>
  <si>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</si>
  <si>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</si>
  <si>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DadBod3x</t>
  </si>
  <si>
    <t>4bffcb4261a5432481da315503e56b7f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</si>
  <si>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</si>
  <si>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</si>
  <si>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</si>
  <si>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</si>
  <si>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</si>
  <si>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b6ceebd101b040c9b3104193d780ae65</t>
  </si>
  <si>
    <t>ffba68d6e42e4e17b46b9ca83670d28d</t>
  </si>
  <si>
    <t>COMPLETE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</si>
  <si>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</si>
  <si>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</si>
  <si>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</si>
  <si>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</si>
  <si>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</si>
  <si>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</si>
  <si>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</si>
  <si>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</si>
  <si>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</si>
  <si>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</si>
  <si>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</si>
  <si>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</si>
  <si>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</si>
  <si>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</si>
  <si>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</si>
  <si>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</si>
  <si>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</si>
  <si>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</si>
  <si>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</si>
  <si>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</si>
  <si>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</si>
  <si>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</si>
  <si>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</si>
  <si>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</si>
  <si>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</si>
  <si>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</si>
  <si>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</si>
  <si>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</si>
  <si>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</si>
  <si>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</si>
  <si>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</si>
  <si>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</si>
  <si>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</si>
  <si>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</si>
  <si>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</si>
  <si>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</si>
  <si>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</si>
  <si>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</si>
  <si>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</si>
  <si>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</si>
  <si>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</si>
  <si>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</si>
  <si>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</si>
  <si>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</si>
  <si>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</si>
  <si>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</si>
  <si>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</si>
  <si>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</si>
  <si>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ALL_OUT_KENNY</t>
  </si>
  <si>
    <t>12f2d732a0fa4feb9481fffa55860c42</t>
  </si>
  <si>
    <t>AllPuckStopHere</t>
  </si>
  <si>
    <t>aee63c9ea33444819743b59e07dd5615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</si>
  <si>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</si>
  <si>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</si>
  <si>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</si>
  <si>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</si>
  <si>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</si>
  <si>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</si>
  <si>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</si>
  <si>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</si>
  <si>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</si>
  <si>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</si>
  <si>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</si>
  <si>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</si>
  <si>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ANoleMann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</si>
  <si>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</si>
  <si>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</si>
  <si>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</si>
  <si>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</si>
  <si>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</si>
  <si>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</si>
  <si>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</si>
  <si>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</si>
  <si>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</si>
  <si>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</si>
  <si>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</si>
  <si>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</si>
  <si>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</si>
  <si>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</si>
  <si>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</si>
  <si>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</si>
  <si>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</si>
  <si>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</si>
  <si>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</si>
  <si>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AvereFede</t>
  </si>
  <si>
    <t>aab8b2296a194827a0d607b3915733e2</t>
  </si>
  <si>
    <t>AzNcPeregrino</t>
  </si>
  <si>
    <t>50923344660e4ceda01a9744caa260f4</t>
  </si>
  <si>
    <t>Bach2TheFuture</t>
  </si>
  <si>
    <t>fc38cd7aa5e0475689cde9a7e7199bbc</t>
  </si>
  <si>
    <t>Badluck711</t>
  </si>
  <si>
    <t>c978a5273f9b456ab4ccf2b982057fb5</t>
  </si>
  <si>
    <t>bakekasinger</t>
  </si>
  <si>
    <t>d6e67fbf2a4242edb8b0c5bae1642c4c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</si>
  <si>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</si>
  <si>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</si>
  <si>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</si>
  <si>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</si>
  <si>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</si>
  <si>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</si>
  <si>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</si>
  <si>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</si>
  <si>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BassTrombonist</t>
  </si>
  <si>
    <t>5d2ec9076707408bb918f7c7efee3d77</t>
  </si>
  <si>
    <t>BayStatePilgrim</t>
  </si>
  <si>
    <t>bf19917c207e4b6c9fe0062934a22034</t>
  </si>
  <si>
    <t>BBaucher</t>
  </si>
  <si>
    <t>8c02470c5ad2455e8b1b8ec05adca7dc</t>
  </si>
  <si>
    <t>bcorb322</t>
  </si>
  <si>
    <t>64032a3973134fa2a64356300450967a</t>
  </si>
  <si>
    <t>BeAGoldfishOn12</t>
  </si>
  <si>
    <t>56ee08c795714c1c9c141551bafdd4ef</t>
  </si>
  <si>
    <t>BeardedKeith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</si>
  <si>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</si>
  <si>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</si>
  <si>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</si>
  <si>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</si>
  <si>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</si>
  <si>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</si>
  <si>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</si>
  <si>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</si>
  <si>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</si>
  <si>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Beercycles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</si>
  <si>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</si>
  <si>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</si>
  <si>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</si>
  <si>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</si>
  <si>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</si>
  <si>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</si>
  <si>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</si>
  <si>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</si>
  <si>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</si>
  <si>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</si>
  <si>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</si>
  <si>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</si>
  <si>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</si>
  <si>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</si>
  <si>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</si>
  <si>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</si>
  <si>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</si>
  <si>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</si>
  <si>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</si>
  <si>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</si>
  <si>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</si>
  <si>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</si>
  <si>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</si>
  <si>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</si>
  <si>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BigPapaPanda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</si>
  <si>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</si>
  <si>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</si>
  <si>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</si>
  <si>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</si>
  <si>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</si>
  <si>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</si>
  <si>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</si>
  <si>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</si>
  <si>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</si>
  <si>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</si>
  <si>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</si>
  <si>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BikeMamba</t>
  </si>
  <si>
    <t>8cc87a99d9634f168caec484947d6fd0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</si>
  <si>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</si>
  <si>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</si>
  <si>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</si>
  <si>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</si>
  <si>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</si>
  <si>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</si>
  <si>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</si>
  <si>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</si>
  <si>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</si>
  <si>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BluegrassRebel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</si>
  <si>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</si>
  <si>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</si>
  <si>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</si>
  <si>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</si>
  <si>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</si>
  <si>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</si>
  <si>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</si>
  <si>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</si>
  <si>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</si>
  <si>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</si>
  <si>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</si>
  <si>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</si>
  <si>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</si>
  <si>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</si>
  <si>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</si>
  <si>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</si>
  <si>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</si>
  <si>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</si>
  <si>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</si>
  <si>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</si>
  <si>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</si>
  <si>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</si>
  <si>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</si>
  <si>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</si>
  <si>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</si>
  <si>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</si>
  <si>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</si>
  <si>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</si>
  <si>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</si>
  <si>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</si>
  <si>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</si>
  <si>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</si>
  <si>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</si>
  <si>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</si>
  <si>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</si>
  <si>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</si>
  <si>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</si>
  <si>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</si>
  <si>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</si>
  <si>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</si>
  <si>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</si>
  <si>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</si>
  <si>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</si>
  <si>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</si>
  <si>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BrewsnCruisin</t>
  </si>
  <si>
    <t>8a5b706afb88427d98cd9efa48d1063c</t>
  </si>
  <si>
    <t>3f83e7fa3e3b43f4bb19c0479255c208</t>
  </si>
  <si>
    <t>brianjlama</t>
  </si>
  <si>
    <t>8349d8392e3b4e5aa79834a7c223e320</t>
  </si>
  <si>
    <t>fdfc5f95e5ad448c941e620a852f8184</t>
  </si>
  <si>
    <t>bstat86</t>
  </si>
  <si>
    <t>73a004315bbd4610ac6ff56b07718b96</t>
  </si>
  <si>
    <t>BuckeyeGolf4</t>
  </si>
  <si>
    <t>725838615ff94eeaba17a1f86c3db967</t>
  </si>
  <si>
    <t>BustingAMcNut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</si>
  <si>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</si>
  <si>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</si>
  <si>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</si>
  <si>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</si>
  <si>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</si>
  <si>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</si>
  <si>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</si>
  <si>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de773ddeb0d74e9695aa227d24e111f7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</si>
  <si>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</si>
  <si>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</si>
  <si>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</si>
  <si>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</si>
  <si>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</si>
  <si>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</si>
  <si>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</si>
  <si>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</si>
  <si>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</si>
  <si>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</si>
  <si>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</si>
  <si>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</si>
  <si>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</si>
  <si>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</si>
  <si>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CDubLewis</t>
  </si>
  <si>
    <t>699dd14c25534290a87366830da745ce</t>
  </si>
  <si>
    <t>2eb4684cbdd54485926771e9276fbfd0</t>
  </si>
  <si>
    <t>ChapmanLakeDad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</si>
  <si>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</si>
  <si>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</si>
  <si>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</si>
  <si>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</si>
  <si>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</si>
  <si>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</si>
  <si>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</si>
  <si>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</si>
  <si>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</si>
  <si>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</si>
  <si>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</si>
  <si>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</si>
  <si>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</si>
  <si>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</si>
  <si>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</si>
  <si>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</si>
  <si>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</si>
  <si>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</si>
  <si>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</si>
  <si>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</si>
  <si>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ChilliWillie</t>
  </si>
  <si>
    <t>6beb70f011824db88ac617b342e16018</t>
  </si>
  <si>
    <t>Chiniak</t>
  </si>
  <si>
    <t>7a5499e0410f4399ac2f6584a86d2b31</t>
  </si>
  <si>
    <t>ChipTheJet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</si>
  <si>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</si>
  <si>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</si>
  <si>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</si>
  <si>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</si>
  <si>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</si>
  <si>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</si>
  <si>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</si>
  <si>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</si>
  <si>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</si>
  <si>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CippaRamma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</si>
  <si>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</si>
  <si>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</si>
  <si>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</si>
  <si>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</si>
  <si>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</si>
  <si>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</si>
  <si>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</si>
  <si>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</si>
  <si>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</si>
  <si>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</si>
  <si>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</si>
  <si>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Cody_Fox</t>
  </si>
  <si>
    <t>948bddf82317422e88f09f78b7e41fd4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</si>
  <si>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</si>
  <si>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</si>
  <si>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</si>
  <si>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</si>
  <si>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</si>
  <si>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</si>
  <si>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</si>
  <si>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</si>
  <si>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</si>
  <si>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</si>
  <si>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</si>
  <si>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</si>
  <si>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</si>
  <si>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</si>
  <si>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</si>
  <si>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</si>
  <si>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</si>
  <si>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</si>
  <si>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</si>
  <si>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</si>
  <si>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</si>
  <si>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</si>
  <si>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</si>
  <si>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</si>
  <si>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</si>
  <si>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</si>
  <si>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</si>
  <si>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</si>
  <si>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</si>
  <si>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</si>
  <si>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</si>
  <si>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</si>
  <si>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</si>
  <si>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</si>
  <si>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</si>
  <si>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CutARusty1407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</si>
  <si>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</si>
  <si>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</si>
  <si>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</si>
  <si>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</si>
  <si>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</si>
  <si>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</si>
  <si>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</si>
  <si>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</si>
  <si>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</si>
  <si>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</si>
  <si>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</si>
  <si>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</si>
  <si>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</si>
  <si>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</si>
  <si>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</si>
  <si>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</si>
  <si>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</si>
  <si>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</si>
  <si>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154f7ae72e974aa19e6ac0182ae9f60e</t>
  </si>
  <si>
    <t>0a86c23ff2ea4d918210b2ccf8a7d027</t>
  </si>
  <si>
    <t>DadChef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</si>
  <si>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</si>
  <si>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</si>
  <si>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</si>
  <si>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</si>
  <si>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</si>
  <si>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</si>
  <si>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</si>
  <si>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</si>
  <si>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</si>
  <si>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</si>
  <si>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</si>
  <si>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</si>
  <si>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</si>
  <si>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</si>
  <si>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</si>
  <si>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</si>
  <si>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</si>
  <si>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</si>
  <si>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</si>
  <si>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</si>
  <si>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</si>
  <si>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</si>
  <si>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</si>
  <si>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</si>
  <si>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</si>
  <si>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</si>
  <si>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</si>
  <si>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</si>
  <si>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</si>
  <si>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</si>
  <si>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</si>
  <si>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</si>
  <si>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</si>
  <si>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</si>
  <si>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</si>
  <si>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daveeg</t>
  </si>
  <si>
    <t>a53e65b2bafc4ba7be26138980b0859f</t>
  </si>
  <si>
    <t>Davesim</t>
  </si>
  <si>
    <t>4e87bae5989646aead4c8c137764e215</t>
  </si>
  <si>
    <t>david_i_am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</si>
  <si>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</si>
  <si>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</si>
  <si>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</si>
  <si>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</si>
  <si>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</si>
  <si>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</si>
  <si>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</si>
  <si>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</si>
  <si>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61eddcffd1c246caab7e3689c1950a28</t>
  </si>
  <si>
    <t>DDub90</t>
  </si>
  <si>
    <t>133d16e279e24f8ea906c1222f250ad9</t>
  </si>
  <si>
    <t>DeadLegsJosh</t>
  </si>
  <si>
    <t>9db1a77bd5e547b9807eae89f6785948</t>
  </si>
  <si>
    <t>4d679af096db46019e1e5a6093ed56ee</t>
  </si>
  <si>
    <t>Delooge13</t>
  </si>
  <si>
    <t>a2663d26950f46dcb208b089f75c57fe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</si>
  <si>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</si>
  <si>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</si>
  <si>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</si>
  <si>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</si>
  <si>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</si>
  <si>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</si>
  <si>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</si>
  <si>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</si>
  <si>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</si>
  <si>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</si>
  <si>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</si>
  <si>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</si>
  <si>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</si>
  <si>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</si>
  <si>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</si>
  <si>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</si>
  <si>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</si>
  <si>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</si>
  <si>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</si>
  <si>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</si>
  <si>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</si>
  <si>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</si>
  <si>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</si>
  <si>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</si>
  <si>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</si>
  <si>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</si>
  <si>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</si>
  <si>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</si>
  <si>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1fda8d75e78c4d88aa21d431ddb25a37</t>
  </si>
  <si>
    <t>dmcginty1019</t>
  </si>
  <si>
    <t>182858f80b1e4244832eb533fc5041dc</t>
  </si>
  <si>
    <t>dmkdaddykong</t>
  </si>
  <si>
    <t>422af49415904e6eb61f7dde3dac8385</t>
  </si>
  <si>
    <t>dmlindgens</t>
  </si>
  <si>
    <t>45deb9e9cd504d5bad7e3d0bca3ccd01</t>
  </si>
  <si>
    <t>DocCam71</t>
  </si>
  <si>
    <t>1785968ab8c44bfaa4f4aa36b64b8155</t>
  </si>
  <si>
    <t>Doc_Combat</t>
  </si>
  <si>
    <t>03f58b4cf03d43929b04aefafdfe9cea</t>
  </si>
  <si>
    <t>dfcf5b3065ea462c9af29b561d6c2f80</t>
  </si>
  <si>
    <t>Doc_RJ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</si>
  <si>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</si>
  <si>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</si>
  <si>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</si>
  <si>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</si>
  <si>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</si>
  <si>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</si>
  <si>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</si>
  <si>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</si>
  <si>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</si>
  <si>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</si>
  <si>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</si>
  <si>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</si>
  <si>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</si>
  <si>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</si>
  <si>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</si>
  <si>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</si>
  <si>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</si>
  <si>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</si>
  <si>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</si>
  <si>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</si>
  <si>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</si>
  <si>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</si>
  <si>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</si>
  <si>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</si>
  <si>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</si>
  <si>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</si>
  <si>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</si>
  <si>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</si>
  <si>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</si>
  <si>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</si>
  <si>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</si>
  <si>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</si>
  <si>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</si>
  <si>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</si>
  <si>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</si>
  <si>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DrRodriguez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</si>
  <si>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</si>
  <si>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</si>
  <si>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</si>
  <si>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</si>
  <si>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</si>
  <si>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</si>
  <si>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</si>
  <si>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</si>
  <si>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DuckDuckPato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</si>
  <si>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</si>
  <si>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</si>
  <si>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</si>
  <si>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</si>
  <si>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</si>
  <si>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</si>
  <si>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</si>
  <si>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</si>
  <si>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</si>
  <si>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</si>
  <si>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</si>
  <si>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53083477115c42d7b3fe43191c21be4d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</si>
  <si>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</si>
  <si>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</si>
  <si>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</si>
  <si>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</si>
  <si>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</si>
  <si>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</si>
  <si>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</si>
  <si>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</si>
  <si>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</si>
  <si>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</si>
  <si>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</si>
  <si>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</si>
  <si>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</si>
  <si>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</si>
  <si>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</si>
  <si>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</si>
  <si>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</si>
  <si>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</si>
  <si>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</si>
  <si>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</si>
  <si>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</si>
  <si>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</si>
  <si>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fc0c4836e8ff4428a0fc85e31e8a1f25</t>
  </si>
  <si>
    <t>FEELtheBURN21</t>
  </si>
  <si>
    <t>93e50b5cef1f489481af4b8e0c798537</t>
  </si>
  <si>
    <t>FEENMACHINE22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</si>
  <si>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</si>
  <si>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</si>
  <si>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</si>
  <si>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</si>
  <si>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</si>
  <si>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</si>
  <si>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</si>
  <si>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</si>
  <si>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</si>
  <si>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</si>
  <si>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</si>
  <si>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</si>
  <si>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</si>
  <si>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</si>
  <si>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</si>
  <si>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</si>
  <si>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</si>
  <si>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</si>
  <si>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</si>
  <si>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</si>
  <si>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</si>
  <si>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</si>
  <si>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</si>
  <si>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fly_eagles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</si>
  <si>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</si>
  <si>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</si>
  <si>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</si>
  <si>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</si>
  <si>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</si>
  <si>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</si>
  <si>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</si>
  <si>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ForeverYoung72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</si>
  <si>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</si>
  <si>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</si>
  <si>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</si>
  <si>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</si>
  <si>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</si>
  <si>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</si>
  <si>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</si>
  <si>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</si>
  <si>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</si>
  <si>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</si>
  <si>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</si>
  <si>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</si>
  <si>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</si>
  <si>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</si>
  <si>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</si>
  <si>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</si>
  <si>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</si>
  <si>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</si>
  <si>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</si>
  <si>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</si>
  <si>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</si>
  <si>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</si>
  <si>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</si>
  <si>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</si>
  <si>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</si>
  <si>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</si>
  <si>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</si>
  <si>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</si>
  <si>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</si>
  <si>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</si>
  <si>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</si>
  <si>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</si>
  <si>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</si>
  <si>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</si>
  <si>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</si>
  <si>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</si>
  <si>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</si>
  <si>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</si>
  <si>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</si>
  <si>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GibbyGreenGo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</si>
  <si>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</si>
  <si>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</si>
  <si>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</si>
  <si>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</si>
  <si>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</si>
  <si>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</si>
  <si>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</si>
  <si>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</si>
  <si>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</si>
  <si>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GirlDadSpinnin</t>
  </si>
  <si>
    <t>78d2f0b89cbb4fafbcae99da8d6df11b</t>
  </si>
  <si>
    <t>0a8a592b36df41b4a6820175a0bdc5db</t>
  </si>
  <si>
    <t>GladdyDaddy</t>
  </si>
  <si>
    <t>59615d899dbc4d158ceb6fef2a64e164</t>
  </si>
  <si>
    <t>46aa601c57fa484da3198d1ec3541c0a</t>
  </si>
  <si>
    <t>GOALEXG0</t>
  </si>
  <si>
    <t>9662694af0bd45eca322c3f6af6f6b78</t>
  </si>
  <si>
    <t>f42b73bde43d4a72938644f7ba3977ed</t>
  </si>
  <si>
    <t>GoCrashGo</t>
  </si>
  <si>
    <t>746fe7100e744b35a54d89cce835eed4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</si>
  <si>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</si>
  <si>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</si>
  <si>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</si>
  <si>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</si>
  <si>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</si>
  <si>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</si>
  <si>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</si>
  <si>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</si>
  <si>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</si>
  <si>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</si>
  <si>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</si>
  <si>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</si>
  <si>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</si>
  <si>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</si>
  <si>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</si>
  <si>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</si>
  <si>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</si>
  <si>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</si>
  <si>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Guru_R</t>
  </si>
  <si>
    <t>431dad54ccf044a98aea9662010d9a0f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</si>
  <si>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</si>
  <si>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</si>
  <si>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</si>
  <si>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</si>
  <si>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</si>
  <si>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</si>
  <si>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</si>
  <si>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</si>
  <si>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</si>
  <si>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</si>
  <si>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</si>
  <si>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</si>
  <si>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</si>
  <si>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</si>
  <si>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</si>
  <si>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</si>
  <si>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</si>
  <si>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</si>
  <si>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</si>
  <si>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</si>
  <si>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</si>
  <si>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</si>
  <si>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</si>
  <si>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</si>
  <si>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</si>
  <si>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</si>
  <si>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</si>
  <si>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</si>
  <si>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</si>
  <si>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</si>
  <si>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</si>
  <si>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</si>
  <si>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</si>
  <si>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</si>
  <si>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Hffn_N_Pffn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</si>
  <si>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</si>
  <si>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</si>
  <si>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</si>
  <si>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</si>
  <si>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</si>
  <si>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</si>
  <si>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</si>
  <si>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</si>
  <si>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</si>
  <si>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</si>
  <si>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</si>
  <si>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HustlinDChang</t>
  </si>
  <si>
    <t>0f490dc99a6c4bfd8aaca4a1f805f703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</si>
  <si>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</si>
  <si>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</si>
  <si>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</si>
  <si>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</si>
  <si>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</si>
  <si>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</si>
  <si>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</si>
  <si>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</si>
  <si>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</si>
  <si>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</si>
  <si>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</si>
  <si>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</si>
  <si>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</si>
  <si>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</si>
  <si>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</si>
  <si>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</si>
  <si>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781ad1a3f4314dac92d778a2e80f9841</t>
  </si>
  <si>
    <t>iPedal4PorkRoll</t>
  </si>
  <si>
    <t>a5a4bfba773e488b8155542369cb815a</t>
  </si>
  <si>
    <t>I_PulledAHammy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</si>
  <si>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</si>
  <si>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</si>
  <si>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</si>
  <si>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</si>
  <si>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</si>
  <si>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</si>
  <si>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</si>
  <si>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71332814bc29450d98f7a2a5df28e6c6</t>
  </si>
  <si>
    <t>Jake_C_MSP</t>
  </si>
  <si>
    <t>a95594a4bc2348be875a2522f0aa33e9</t>
  </si>
  <si>
    <t>JakeMan1</t>
  </si>
  <si>
    <t>971aa45b97dd4b1b8c55fbdb53d9f604</t>
  </si>
  <si>
    <t>JakeTeague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</si>
  <si>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</si>
  <si>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</si>
  <si>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</si>
  <si>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</si>
  <si>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</si>
  <si>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</si>
  <si>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</si>
  <si>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</si>
  <si>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</si>
  <si>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</si>
  <si>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</si>
  <si>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</si>
  <si>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</si>
  <si>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</si>
  <si>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</si>
  <si>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</si>
  <si>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</si>
  <si>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</si>
  <si>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</si>
  <si>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</si>
  <si>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</si>
  <si>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</si>
  <si>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</si>
  <si>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</si>
  <si>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jbrinny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</si>
  <si>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</si>
  <si>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</si>
  <si>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</si>
  <si>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</si>
  <si>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</si>
  <si>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</si>
  <si>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JeffThomas3</t>
  </si>
  <si>
    <t>ce28d02960e84560ae30b7395162fc5a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</si>
  <si>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</si>
  <si>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</si>
  <si>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</si>
  <si>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</si>
  <si>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</si>
  <si>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</si>
  <si>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</si>
  <si>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</si>
  <si>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</si>
  <si>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</si>
  <si>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</si>
  <si>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</si>
  <si>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</si>
  <si>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</si>
  <si>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</si>
  <si>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</si>
  <si>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</si>
  <si>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</si>
  <si>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jigglyjames</t>
  </si>
  <si>
    <t>c0eb889b9eaa440ea32ca2f1d75c4d2d</t>
  </si>
  <si>
    <t>Jim_Bither</t>
  </si>
  <si>
    <t>8374d0c1995a4f7da9099226af5c3500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</si>
  <si>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</si>
  <si>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</si>
  <si>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</si>
  <si>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</si>
  <si>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</si>
  <si>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</si>
  <si>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</si>
  <si>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</si>
  <si>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</si>
  <si>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</si>
  <si>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</si>
  <si>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</si>
  <si>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</si>
  <si>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JohnLor</t>
  </si>
  <si>
    <t>b7c1590756144be6b74911b1865a1b93</t>
  </si>
  <si>
    <t>JohnnyCupcakes</t>
  </si>
  <si>
    <t>568792c54e984e4296d0f0cc39bb841a</t>
  </si>
  <si>
    <t>Jong16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</si>
  <si>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</si>
  <si>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</si>
  <si>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</si>
  <si>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</si>
  <si>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</si>
  <si>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</si>
  <si>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</si>
  <si>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</si>
  <si>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</si>
  <si>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</si>
  <si>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JPerry99</t>
  </si>
  <si>
    <t>e8ef94f1c445466489f0f9060fad1aee</t>
  </si>
  <si>
    <t>d6f1651e613240b18b438eeddcd5cc9c</t>
  </si>
  <si>
    <t>JReis624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</si>
  <si>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</si>
  <si>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</si>
  <si>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</si>
  <si>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</si>
  <si>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</si>
  <si>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</si>
  <si>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</si>
  <si>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</si>
  <si>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</si>
  <si>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</si>
  <si>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</si>
  <si>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04fc711fc59b48039418cd200c45826e</t>
  </si>
  <si>
    <t>JudgeSchrute</t>
  </si>
  <si>
    <t>30dfb4c55ffd4ab79ff8dda8a61f6b8e</t>
  </si>
  <si>
    <t>Judobum</t>
  </si>
  <si>
    <t>f6bbab71968d4e7881b127281185af7c</t>
  </si>
  <si>
    <t>Justang2</t>
  </si>
  <si>
    <t>7475dd0ad6c94976a275009726491a2d</t>
  </si>
  <si>
    <t>justdlwp</t>
  </si>
  <si>
    <t>0bcf39accc37498bbec3ea4f1578a613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</si>
  <si>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</si>
  <si>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</si>
  <si>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</si>
  <si>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</si>
  <si>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</si>
  <si>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</si>
  <si>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</si>
  <si>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</si>
  <si>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</si>
  <si>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</si>
  <si>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</si>
  <si>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</si>
  <si>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</si>
  <si>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</si>
  <si>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</si>
  <si>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</si>
  <si>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</si>
  <si>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</si>
  <si>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</si>
  <si>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</si>
  <si>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</si>
  <si>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kgm_100</t>
  </si>
  <si>
    <t>e711ffbb0fa74bbfb18ac8b0f9f53735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</si>
  <si>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</si>
  <si>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</si>
  <si>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</si>
  <si>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</si>
  <si>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</si>
  <si>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</si>
  <si>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KindaOkAtThis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</si>
  <si>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</si>
  <si>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</si>
  <si>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</si>
  <si>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</si>
  <si>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</si>
  <si>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</si>
  <si>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</si>
  <si>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</si>
  <si>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</si>
  <si>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</si>
  <si>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KongCrete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</si>
  <si>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</si>
  <si>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</si>
  <si>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</si>
  <si>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</si>
  <si>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</si>
  <si>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</si>
  <si>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</si>
  <si>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</si>
  <si>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</si>
  <si>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</si>
  <si>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</si>
  <si>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</si>
  <si>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</si>
  <si>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</si>
  <si>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</si>
  <si>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</si>
  <si>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</si>
  <si>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</si>
  <si>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</si>
  <si>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</si>
  <si>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</si>
  <si>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2a548d978f5e4155aae8ca365228fbe1</t>
  </si>
  <si>
    <t>add61372169a4e03a870ad9fc2e11052</t>
  </si>
  <si>
    <t>d71f3986af3743128149e3e9df160d01</t>
  </si>
  <si>
    <t>Lebo_16</t>
  </si>
  <si>
    <t>9e01079990734bf3b9ecc3d69a0a2be4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</si>
  <si>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</si>
  <si>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</si>
  <si>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</si>
  <si>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</si>
  <si>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</si>
  <si>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</si>
  <si>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</si>
  <si>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</si>
  <si>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97dfc36451ea43d4a3156a11cd617cd3</t>
  </si>
  <si>
    <t>LLkoolG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</si>
  <si>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</si>
  <si>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</si>
  <si>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</si>
  <si>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</si>
  <si>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</si>
  <si>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</si>
  <si>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</si>
  <si>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</si>
  <si>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</si>
  <si>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</si>
  <si>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</si>
  <si>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Manison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</si>
  <si>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</si>
  <si>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</si>
  <si>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</si>
  <si>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</si>
  <si>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</si>
  <si>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</si>
  <si>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</si>
  <si>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</si>
  <si>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</si>
  <si>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</si>
  <si>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</si>
  <si>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</si>
  <si>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</si>
  <si>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</si>
  <si>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</si>
  <si>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</si>
  <si>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MattyC203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</si>
  <si>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</si>
  <si>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</si>
  <si>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</si>
  <si>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</si>
  <si>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</si>
  <si>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</si>
  <si>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</si>
  <si>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</si>
  <si>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</si>
  <si>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</si>
  <si>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</si>
  <si>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</si>
  <si>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</si>
  <si>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mearsbend</t>
  </si>
  <si>
    <t>1d5807de005a4e1abf71c23ca0b6681f</t>
  </si>
  <si>
    <t>036614a051ef47a0865d6caaa6245f6e</t>
  </si>
  <si>
    <t>Midz</t>
  </si>
  <si>
    <t>7a0fe4f4e6524a4ab6e368c0ca6b2bb7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</si>
  <si>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</si>
  <si>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</si>
  <si>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</si>
  <si>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</si>
  <si>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</si>
  <si>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</si>
  <si>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</si>
  <si>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</si>
  <si>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</si>
  <si>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</si>
  <si>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</si>
  <si>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</si>
  <si>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</si>
  <si>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</si>
  <si>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</si>
  <si>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</si>
  <si>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</si>
  <si>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</si>
  <si>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</si>
  <si>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</si>
  <si>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</si>
  <si>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</si>
  <si>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MisterMoose77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</si>
  <si>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</si>
  <si>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</si>
  <si>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</si>
  <si>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</si>
  <si>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</si>
  <si>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</si>
  <si>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</si>
  <si>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</si>
  <si>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</si>
  <si>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</si>
  <si>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</si>
  <si>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</si>
  <si>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</si>
  <si>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</si>
  <si>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</si>
  <si>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</si>
  <si>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</si>
  <si>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</si>
  <si>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</si>
  <si>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</si>
  <si>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</si>
  <si>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</si>
  <si>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</si>
  <si>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</si>
  <si>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</si>
  <si>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</si>
  <si>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</si>
  <si>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</si>
  <si>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</si>
  <si>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MTBikerBob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</si>
  <si>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</si>
  <si>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</si>
  <si>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</si>
  <si>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</si>
  <si>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</si>
  <si>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</si>
  <si>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</si>
  <si>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</si>
  <si>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</si>
  <si>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</si>
  <si>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NateDog90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</si>
  <si>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</si>
  <si>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</si>
  <si>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</si>
  <si>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</si>
  <si>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</si>
  <si>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</si>
  <si>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nevertougher</t>
  </si>
  <si>
    <t>9be0e46d6e864aa7833820c6a58a9a6a</t>
  </si>
  <si>
    <t>New_Me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</si>
  <si>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</si>
  <si>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</si>
  <si>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</si>
  <si>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</si>
  <si>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</si>
  <si>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</si>
  <si>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</si>
  <si>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No1Cares0911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</si>
  <si>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</si>
  <si>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</si>
  <si>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</si>
  <si>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</si>
  <si>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</si>
  <si>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</si>
  <si>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NotEnoughTime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</si>
  <si>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</si>
  <si>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</si>
  <si>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</si>
  <si>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</si>
  <si>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</si>
  <si>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</si>
  <si>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</si>
  <si>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</si>
  <si>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</si>
  <si>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</si>
  <si>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</si>
  <si>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</si>
  <si>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</si>
  <si>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</si>
  <si>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</si>
  <si>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</si>
  <si>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</si>
  <si>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</si>
  <si>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</si>
  <si>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</si>
  <si>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One_11</t>
  </si>
  <si>
    <t>d98f223c6bb64cc38d19ae491b613028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</si>
  <si>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</si>
  <si>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</si>
  <si>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</si>
  <si>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</si>
  <si>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</si>
  <si>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</si>
  <si>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</si>
  <si>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</si>
  <si>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</si>
  <si>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</si>
  <si>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</si>
  <si>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</si>
  <si>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</si>
  <si>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</si>
  <si>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</si>
  <si>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</si>
  <si>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</si>
  <si>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</si>
  <si>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</si>
  <si>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</si>
  <si>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</si>
  <si>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</si>
  <si>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</si>
  <si>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</si>
  <si>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</si>
  <si>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</si>
  <si>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</si>
  <si>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</si>
  <si>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</si>
  <si>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</si>
  <si>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</si>
  <si>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</si>
  <si>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</si>
  <si>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</si>
  <si>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</si>
  <si>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</si>
  <si>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</si>
  <si>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</si>
  <si>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</si>
  <si>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</si>
  <si>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</si>
  <si>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</si>
  <si>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</si>
  <si>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</si>
  <si>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</si>
  <si>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</si>
  <si>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</si>
  <si>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</si>
  <si>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</si>
  <si>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</si>
  <si>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</si>
  <si>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</si>
  <si>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</si>
  <si>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</si>
  <si>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</si>
  <si>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PiedPiper1422</t>
  </si>
  <si>
    <t>b934ba1145fc4160864aed85117e2f1b</t>
  </si>
  <si>
    <t>PistonPowerSpnr</t>
  </si>
  <si>
    <t>10387333eb4042cba7ece8b840cf5fd0</t>
  </si>
  <si>
    <t>b45e7fe7598d47c38d7641db7c96f133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</si>
  <si>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</si>
  <si>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</si>
  <si>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</si>
  <si>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</si>
  <si>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</si>
  <si>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</si>
  <si>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</si>
  <si>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</si>
  <si>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</si>
  <si>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</si>
  <si>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</si>
  <si>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</si>
  <si>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</si>
  <si>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</si>
  <si>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</si>
  <si>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</si>
  <si>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</si>
  <si>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</si>
  <si>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</si>
  <si>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</si>
  <si>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</si>
  <si>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</si>
  <si>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</si>
  <si>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</si>
  <si>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</si>
  <si>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</si>
  <si>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</si>
  <si>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</si>
  <si>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Psyclesocial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</si>
  <si>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</si>
  <si>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</si>
  <si>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</si>
  <si>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</si>
  <si>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</si>
  <si>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</si>
  <si>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</si>
  <si>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1dfd69c0410a46d7880c4f2016cc6110</t>
  </si>
  <si>
    <t>RABJR</t>
  </si>
  <si>
    <t>8e3586da4519412cbece046088e2ed51</t>
  </si>
  <si>
    <t>cc0c1ee0c20c4d008a6d4833217ece3e</t>
  </si>
  <si>
    <t>RAD_Dadoslovich</t>
  </si>
  <si>
    <t>7e7650c2d48a48dbbfb27372bc07ea82</t>
  </si>
  <si>
    <t>RadDadStig</t>
  </si>
  <si>
    <t>ff2c512b28c840319e4bd31463893ca0</t>
  </si>
  <si>
    <t>999ae1ad2b9e49e6b89f9b4320e3aab2</t>
  </si>
  <si>
    <t>Ramblin_Wreck02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</si>
  <si>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</si>
  <si>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</si>
  <si>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</si>
  <si>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</si>
  <si>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</si>
  <si>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</si>
  <si>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a8652ba03c5e43c5aeec719341e583f5</t>
  </si>
  <si>
    <t>cb6c279d35e94060998840b3e327692a</t>
  </si>
  <si>
    <t>RevvinKevin1</t>
  </si>
  <si>
    <t>e8155c53db2940e59f6c1a7089316156</t>
  </si>
  <si>
    <t>8b90f6bf2fa1458fa06890fb5f77af11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</si>
  <si>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</si>
  <si>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</si>
  <si>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</si>
  <si>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</si>
  <si>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</si>
  <si>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</si>
  <si>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</si>
  <si>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</si>
  <si>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</si>
  <si>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</si>
  <si>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</si>
  <si>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</si>
  <si>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</si>
  <si>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</si>
  <si>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</si>
  <si>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</si>
  <si>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</si>
  <si>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</si>
  <si>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</si>
  <si>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</si>
  <si>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</si>
  <si>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</si>
  <si>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</si>
  <si>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</si>
  <si>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riding4Hamms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</si>
  <si>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</si>
  <si>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</si>
  <si>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</si>
  <si>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</si>
  <si>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</si>
  <si>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</si>
  <si>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</si>
  <si>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</si>
  <si>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</si>
  <si>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</si>
  <si>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</si>
  <si>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</si>
  <si>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</si>
  <si>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</si>
  <si>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</si>
  <si>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</si>
  <si>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</si>
  <si>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</si>
  <si>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</si>
  <si>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</si>
  <si>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</si>
  <si>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rpbrady</t>
  </si>
  <si>
    <t>a9315c5f4ed7446c8ab64deb8d095c3f</t>
  </si>
  <si>
    <t>RTaylor31</t>
  </si>
  <si>
    <t>cde1a460f2544dbc964906e42e6a99ab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</si>
  <si>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</si>
  <si>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</si>
  <si>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</si>
  <si>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</si>
  <si>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</si>
  <si>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</si>
  <si>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</si>
  <si>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6955b58d5a3e4178b1c043aa84626afc</t>
  </si>
  <si>
    <t>RunnerMan81</t>
  </si>
  <si>
    <t>fd304a8f62f34b79af40e8180af251da</t>
  </si>
  <si>
    <t>RunningRog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</si>
  <si>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</si>
  <si>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</si>
  <si>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</si>
  <si>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</si>
  <si>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</si>
  <si>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</si>
  <si>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</si>
  <si>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</si>
  <si>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</si>
  <si>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</si>
  <si>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</si>
  <si>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</si>
  <si>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</si>
  <si>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</si>
  <si>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</si>
  <si>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</si>
  <si>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</si>
  <si>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</si>
  <si>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</si>
  <si>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</si>
  <si>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</si>
  <si>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</si>
  <si>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</si>
  <si>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Saint_Nick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</si>
  <si>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</si>
  <si>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</si>
  <si>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</si>
  <si>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</si>
  <si>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</si>
  <si>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</si>
  <si>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</si>
  <si>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</si>
  <si>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</si>
  <si>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</si>
  <si>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</si>
  <si>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</si>
  <si>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</si>
  <si>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</si>
  <si>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</si>
  <si>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</si>
  <si>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</si>
  <si>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</si>
  <si>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</si>
  <si>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</si>
  <si>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</si>
  <si>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See_Spot_Spin</t>
  </si>
  <si>
    <t>7bb286e24d4a47f09f7cfd4cfc32ffd4</t>
  </si>
  <si>
    <t>Send_Noods</t>
  </si>
  <si>
    <t>a69ad4a3a6b042ea93d7ba15951aa79d</t>
  </si>
  <si>
    <t>e0df9614360e4ef7a2179682ffd55a0a</t>
  </si>
  <si>
    <t>shagadelic1</t>
  </si>
  <si>
    <t>fc7acade621a475293153579905dcff5</t>
  </si>
  <si>
    <t>709ccc5b49a24e568d5d40f13dfecbd9</t>
  </si>
  <si>
    <t>01dd8ab92c82467eb9710a63c8a27c91</t>
  </si>
  <si>
    <t>Shawn729</t>
  </si>
  <si>
    <t>6fd263860df445a9938546dd0c5d49a0</t>
  </si>
  <si>
    <t>SinCitySpins</t>
  </si>
  <si>
    <t>b4f84c67dae8461691894c0406e96202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</si>
  <si>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</si>
  <si>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</si>
  <si>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</si>
  <si>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</si>
  <si>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</si>
  <si>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SlimDaddyBBQ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</si>
  <si>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</si>
  <si>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</si>
  <si>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</si>
  <si>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</si>
  <si>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</si>
  <si>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</si>
  <si>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</si>
  <si>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</si>
  <si>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</si>
  <si>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</si>
  <si>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</si>
  <si>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</si>
  <si>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</si>
  <si>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</si>
  <si>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</si>
  <si>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</si>
  <si>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</si>
  <si>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</si>
  <si>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</si>
  <si>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</si>
  <si>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</si>
  <si>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</si>
  <si>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</si>
  <si>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Sparky6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</si>
  <si>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</si>
  <si>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</si>
  <si>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</si>
  <si>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</si>
  <si>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</si>
  <si>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</si>
  <si>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</si>
  <si>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</si>
  <si>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</si>
  <si>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</si>
  <si>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</si>
  <si>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</si>
  <si>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</si>
  <si>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</si>
  <si>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</si>
  <si>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</si>
  <si>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</si>
  <si>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</si>
  <si>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</si>
  <si>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</si>
  <si>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</si>
  <si>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Spleenless</t>
  </si>
  <si>
    <t>f12ac78d3363422295fc7f5c4cc56ad6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</si>
  <si>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</si>
  <si>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</si>
  <si>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</si>
  <si>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</si>
  <si>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</si>
  <si>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</si>
  <si>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</si>
  <si>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</si>
  <si>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</si>
  <si>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</si>
  <si>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</si>
  <si>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</si>
  <si>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</si>
  <si>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</si>
  <si>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SupaDadBod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</si>
  <si>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</si>
  <si>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</si>
  <si>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</si>
  <si>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</si>
  <si>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</si>
  <si>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</si>
  <si>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</si>
  <si>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</si>
  <si>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</si>
  <si>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</si>
  <si>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</si>
  <si>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</si>
  <si>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</si>
  <si>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Swizzle_theHulk</t>
  </si>
  <si>
    <t>13105b9664bf42e3ada4ae676b01142b</t>
  </si>
  <si>
    <t>1b28f029f4ac4d20b4bef126584821ec</t>
  </si>
  <si>
    <t>t0nyV</t>
  </si>
  <si>
    <t>2160e5776d07409a80fd4c0aee1000f2</t>
  </si>
  <si>
    <t>c8c7d523b8a04c05ae099a4101843707</t>
  </si>
  <si>
    <t>TattedDadBod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</si>
  <si>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</si>
  <si>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</si>
  <si>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</si>
  <si>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</si>
  <si>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</si>
  <si>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</si>
  <si>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</si>
  <si>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</si>
  <si>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</si>
  <si>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fa459c0d681342b089d7587c5dfdfc5d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</si>
  <si>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</si>
  <si>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</si>
  <si>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</si>
  <si>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</si>
  <si>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</si>
  <si>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</si>
  <si>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</si>
  <si>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</si>
  <si>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</si>
  <si>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</si>
  <si>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TheDon07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</si>
  <si>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</si>
  <si>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</si>
  <si>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</si>
  <si>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</si>
  <si>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</si>
  <si>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</si>
  <si>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</si>
  <si>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</si>
  <si>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</si>
  <si>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</si>
  <si>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</si>
  <si>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</si>
  <si>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</si>
  <si>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</si>
  <si>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</si>
  <si>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</si>
  <si>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</si>
  <si>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</si>
  <si>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</si>
  <si>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</si>
  <si>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</si>
  <si>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</si>
  <si>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</si>
  <si>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</si>
  <si>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</si>
  <si>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</si>
  <si>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Thunder_Buddy</t>
  </si>
  <si>
    <t>a6a2a5ba70274203a4e0209ea0e960eb</t>
  </si>
  <si>
    <t>ThunderPony</t>
  </si>
  <si>
    <t>932c7f776981409f8f4997bf3bbfff9c</t>
  </si>
  <si>
    <t>2af293791d3e43c8b720ef228b97176d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</si>
  <si>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</si>
  <si>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</si>
  <si>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</si>
  <si>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</si>
  <si>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</si>
  <si>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</si>
  <si>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</si>
  <si>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</si>
  <si>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</si>
  <si>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TnT_Dad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</si>
  <si>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</si>
  <si>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</si>
  <si>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</si>
  <si>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</si>
  <si>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</si>
  <si>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</si>
  <si>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</si>
  <si>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</si>
  <si>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</si>
  <si>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</si>
  <si>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</si>
  <si>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</si>
  <si>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</si>
  <si>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</si>
  <si>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</si>
  <si>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</si>
  <si>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</si>
  <si>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</si>
  <si>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</si>
  <si>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</si>
  <si>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Trail_Runner78</t>
  </si>
  <si>
    <t>a46510e5cd194fbd89f219812f56dbc1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</si>
  <si>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</si>
  <si>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</si>
  <si>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</si>
  <si>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</si>
  <si>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</si>
  <si>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</si>
  <si>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</si>
  <si>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</si>
  <si>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</si>
  <si>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</si>
  <si>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</si>
  <si>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</si>
  <si>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</si>
  <si>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</si>
  <si>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</si>
  <si>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</si>
  <si>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</si>
  <si>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</si>
  <si>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</si>
  <si>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</si>
  <si>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</si>
  <si>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</si>
  <si>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</si>
  <si>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</si>
  <si>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</si>
  <si>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</si>
  <si>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</si>
  <si>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</si>
  <si>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</si>
  <si>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</si>
  <si>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</si>
  <si>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</si>
  <si>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Vettecitydad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</si>
  <si>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</si>
  <si>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</si>
  <si>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</si>
  <si>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</si>
  <si>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</si>
  <si>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</si>
  <si>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</si>
  <si>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</si>
  <si>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</si>
  <si>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</si>
  <si>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wapowers</t>
  </si>
  <si>
    <t>ae0235e8a4ac49c0aec19c4750f5d8bf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</si>
  <si>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</si>
  <si>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</si>
  <si>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</si>
  <si>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</si>
  <si>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</si>
  <si>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</si>
  <si>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</si>
  <si>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</si>
  <si>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</si>
  <si>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</si>
  <si>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</si>
  <si>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</si>
  <si>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Wheel_I_AM</t>
  </si>
  <si>
    <t>4691bbf647e647d281cf8e6dd9ac6465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</si>
  <si>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</si>
  <si>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</si>
  <si>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</si>
  <si>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</si>
  <si>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</si>
  <si>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</si>
  <si>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</si>
  <si>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</si>
  <si>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</si>
  <si>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</si>
  <si>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</si>
  <si>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</si>
  <si>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</si>
  <si>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</si>
  <si>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</si>
  <si>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</si>
  <si>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</si>
  <si>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</si>
  <si>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</si>
  <si>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</si>
  <si>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</si>
  <si>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Yes_Way_Jose</t>
  </si>
  <si>
    <t>1aadca414920449d8b542b451273085c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</si>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</sst>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9" fillId="3" borderId="0" xfId="0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 wrapText="1"/>
    </xf>
    <xf numFmtId="1" fontId="10" fillId="3" borderId="0" xfId="0" applyNumberFormat="1" applyFont="1" applyFill="1" applyAlignment="1" applyProtection="1">
      <alignment horizontal="center" vertical="center" wrapText="1"/>
    </xf>
    <xf numFmtId="0" fontId="9" fillId="3" borderId="0" xfId="0" applyFont="1" applyFill="1" applyAlignment="1" applyProtection="1">
      <alignment horizontal="center" vertical="center"/>
    </xf>
    <xf numFmtId="49" fontId="9" fillId="3" borderId="0" xfId="0" applyNumberFormat="1" applyFont="1" applyFill="1" applyAlignment="1" applyProtection="1">
      <alignment horizontal="center" vertical="center" wrapText="1"/>
    </xf>
    <xf numFmtId="1" fontId="9" fillId="3" borderId="0" xfId="0" applyNumberFormat="1" applyFont="1" applyFill="1" applyAlignment="1" applyProtection="1">
      <alignment horizontal="center" vertical="center" wrapText="1"/>
    </xf>
    <xf numFmtId="10" fontId="9" fillId="3" borderId="0" xfId="0" applyNumberFormat="1" applyFont="1" applyFill="1" applyAlignment="1" applyProtection="1">
      <alignment horizontal="center" vertical="center" wrapText="1"/>
    </xf>
    <xf numFmtId="0" fontId="11" fillId="0" borderId="0" xfId="0" applyFont="1" applyAlignment="1">
      <alignment vertical="top"/>
    </xf>
    <xf numFmtId="0" fontId="10" fillId="0" borderId="0" xfId="0" applyFont="1" applyFill="1"/>
    <xf numFmtId="1" fontId="9" fillId="3" borderId="0" xfId="0" applyNumberFormat="1" applyFont="1" applyFill="1" applyAlignment="1">
      <alignment horizontal="center" vertical="center"/>
    </xf>
    <xf numFmtId="1" fontId="10" fillId="3" borderId="0" xfId="0" applyNumberFormat="1" applyFont="1" applyFill="1" applyAlignment="1">
      <alignment horizontal="center"/>
    </xf>
    <xf numFmtId="0" fontId="10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164" fontId="10" fillId="3" borderId="0" xfId="1" applyNumberFormat="1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vertical="top"/>
    </xf>
    <xf numFmtId="0" fontId="10" fillId="0" borderId="0" xfId="0" applyFont="1" applyProtection="1">
      <protection locked="0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 applyProtection="1">
      <alignment vertical="center" wrapText="1"/>
    </xf>
    <xf numFmtId="0" fontId="10" fillId="0" borderId="0" xfId="0" applyFont="1" applyAlignment="1"/>
    <xf numFmtId="0" fontId="0" fillId="0" borderId="0" xfId="0" applyAlignment="1"/>
    <xf numFmtId="0" fontId="10" fillId="0" borderId="0" xfId="0" applyFont="1" applyAlignment="1" applyProtection="1">
      <protection locked="0"/>
    </xf>
    <xf numFmtId="0" fontId="12" fillId="0" borderId="0" xfId="0" applyFont="1" applyFill="1" applyAlignment="1">
      <alignment vertical="top"/>
    </xf>
    <xf numFmtId="0" fontId="1" fillId="0" borderId="0" xfId="0" applyFont="1" applyAlignment="1">
      <alignment horizontal="center"/>
    </xf>
    <xf numFmtId="0" fontId="11" fillId="9" borderId="0" xfId="0" applyFont="1" applyFill="1" applyAlignment="1">
      <alignment vertical="top"/>
    </xf>
    <xf numFmtId="0" fontId="10" fillId="9" borderId="0" xfId="0" applyFont="1" applyFill="1"/>
    <xf numFmtId="0" fontId="11" fillId="10" borderId="0" xfId="0" applyFont="1" applyFill="1" applyAlignment="1">
      <alignment vertical="top"/>
    </xf>
    <xf numFmtId="0" fontId="10" fillId="10" borderId="0" xfId="0" applyFont="1" applyFill="1"/>
    <xf numFmtId="0" fontId="11" fillId="11" borderId="0" xfId="0" applyFont="1" applyFill="1" applyAlignment="1">
      <alignment vertical="top"/>
    </xf>
    <xf numFmtId="0" fontId="10" fillId="11" borderId="0" xfId="0" applyFont="1" applyFill="1"/>
    <xf numFmtId="0" fontId="11" fillId="12" borderId="0" xfId="0" applyFont="1" applyFill="1" applyAlignment="1">
      <alignment vertical="top"/>
    </xf>
    <xf numFmtId="0" fontId="10" fillId="12" borderId="0" xfId="0" applyFont="1" applyFill="1"/>
    <xf numFmtId="164" fontId="10" fillId="2" borderId="0" xfId="1" applyNumberFormat="1" applyFont="1" applyFill="1"/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wrapText="1"/>
    </xf>
    <xf numFmtId="1" fontId="0" fillId="0" borderId="0" xfId="0" applyNumberFormat="1"/>
    <xf numFmtId="10" fontId="1" fillId="0" borderId="0" xfId="0" applyNumberFormat="1" applyFont="1" applyAlignment="1">
      <alignment wrapText="1"/>
    </xf>
    <xf numFmtId="10" fontId="0" fillId="0" borderId="0" xfId="0" applyNumberFormat="1"/>
    <xf numFmtId="2" fontId="1" fillId="0" borderId="0" xfId="0" applyNumberFormat="1" applyFont="1" applyAlignment="1">
      <alignment wrapText="1"/>
    </xf>
    <xf numFmtId="2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1015.4781308940088</c:v>
                </c:pt>
                <c:pt idx="1">
                  <c:v>906.23573006437357</c:v>
                </c:pt>
                <c:pt idx="2">
                  <c:v>1016.5008385325112</c:v>
                </c:pt>
                <c:pt idx="3">
                  <c:v>1038.0524187151905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553508</xdr:colOff>
      <xdr:row>7</xdr:row>
      <xdr:rowOff>162982</xdr:rowOff>
    </xdr:from>
    <xdr:to>
      <xdr:col>13</xdr:col>
      <xdr:colOff>380999</xdr:colOff>
      <xdr:row>10</xdr:row>
      <xdr:rowOff>167125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5675" y="1866899"/>
          <a:ext cx="1668991" cy="575643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workbookViewId="0"/>
  </sheetViews>
  <sheetFormatPr defaultColWidth="9.140625" defaultRowHeight="15" x14ac:dyDescent="0.25"/>
  <cols>
    <col min="1" max="1" width="18.85546875" style="58" customWidth="1"/>
    <col min="2" max="2" width="29.42578125" style="58" customWidth="1"/>
    <col min="3" max="3" width="24" style="58" customWidth="1"/>
    <col min="4" max="4" width="13" style="63" customWidth="1"/>
    <col min="5" max="5" width="4.5703125" style="55" customWidth="1"/>
    <col min="6" max="6" width="19.7109375" style="59" customWidth="1"/>
    <col min="7" max="7" width="18.42578125" style="48" hidden="1" customWidth="1"/>
    <col min="8" max="8" width="25.85546875" style="49" hidden="1" customWidth="1"/>
    <col min="9" max="9" width="34.28515625" style="49" hidden="1" customWidth="1"/>
    <col min="10" max="10" width="16.28515625" style="49" hidden="1" customWidth="1"/>
    <col min="11" max="12" width="15.85546875" style="49" hidden="1" customWidth="1"/>
    <col min="13" max="13" width="2.7109375" style="49" hidden="1" customWidth="1"/>
    <col min="14" max="14" width="22.140625" style="49" hidden="1" customWidth="1"/>
    <col min="15" max="15" width="14" style="50" customWidth="1"/>
    <col min="16" max="18" width="13.85546875" style="51" customWidth="1"/>
    <col min="19" max="19" width="14.28515625" style="49" customWidth="1"/>
    <col min="20" max="20" width="13.85546875" style="52" customWidth="1"/>
    <col min="21" max="21" width="14.85546875" style="53" customWidth="1"/>
    <col min="22" max="22" width="15.7109375" style="49" customWidth="1"/>
    <col min="23" max="16384" width="9.140625" style="55"/>
  </cols>
  <sheetData>
    <row r="1" spans="1:22" s="39" customFormat="1" ht="44.25" customHeight="1" x14ac:dyDescent="0.25">
      <c r="A1" s="38" t="s">
        <v>7</v>
      </c>
      <c r="B1" s="38" t="s">
        <v>0</v>
      </c>
      <c r="C1" s="38" t="s">
        <v>1</v>
      </c>
      <c r="D1" s="60" t="s">
        <v>2</v>
      </c>
      <c r="F1" s="38" t="s">
        <v>4</v>
      </c>
      <c r="G1" s="40" t="s">
        <v>20</v>
      </c>
      <c r="H1" s="38" t="s">
        <v>12</v>
      </c>
      <c r="I1" s="38" t="s">
        <v>8</v>
      </c>
      <c r="J1" s="38" t="s">
        <v>9</v>
      </c>
      <c r="K1" s="38" t="s">
        <v>10</v>
      </c>
      <c r="L1" s="38" t="s">
        <v>11</v>
      </c>
      <c r="N1" s="41" t="s">
        <v>5</v>
      </c>
      <c r="O1" s="42" t="s">
        <v>17</v>
      </c>
      <c r="P1" s="38" t="s">
        <v>13</v>
      </c>
      <c r="Q1" s="38" t="s">
        <v>14</v>
      </c>
      <c r="R1" s="38" t="s">
        <v>15</v>
      </c>
      <c r="S1" s="38" t="s">
        <v>24</v>
      </c>
      <c r="T1" s="43" t="s">
        <v>16</v>
      </c>
      <c r="U1" s="44" t="s">
        <v>6</v>
      </c>
      <c r="V1" s="38" t="s">
        <v>21</v>
      </c>
    </row>
    <row r="2" spans="1:22" x14ac:dyDescent="0.25">
      <c r="A2" s="69" t="s">
        <v>29</v>
      </c>
      <c r="B2" s="55" t="s">
        <v>369</v>
      </c>
      <c r="C2" s="55" t="s">
        <v>421</v>
      </c>
      <c r="D2" s="61">
        <v>429</v>
      </c>
      <c r="F2" s="47">
        <f>D2*0.94</f>
        <v>403.26</v>
      </c>
      <c r="G2" s="48">
        <f>IF(O2="Not Found",0,F2)</f>
        <v>403.26</v>
      </c>
      <c r="H2" s="64"/>
      <c r="I2" s="64"/>
      <c r="J2" s="64"/>
      <c r="K2" s="64"/>
      <c r="L2" s="64"/>
      <c r="O2" s="50">
        <f>IFERROR(VLOOKUP(C:C,'Results Data'!A:F,6,FALSE), "Not Found")</f>
        <v>432</v>
      </c>
      <c r="P2" s="51">
        <f>IFERROR(VLOOKUP(C:C,'Results Data'!A:M,13,FALSE), "Not Found")</f>
        <v>78</v>
      </c>
      <c r="Q2" s="51" t="b">
        <f>AND('RIDE DATA'!$A$5&lt;'Registration Data'!$P2,'RIDE DATA'!$B$5&gt;'Registration Data'!$P2)</f>
        <v>1</v>
      </c>
      <c r="R2" s="51">
        <f>IF(Q2=TRUE,O2*0.03,0)</f>
        <v>12.959999999999999</v>
      </c>
      <c r="S2" s="49">
        <f>COUNTIF('Historical Registration Data'!D:D,'Registration Data'!C174)</f>
        <v>0</v>
      </c>
      <c r="T2" s="52">
        <f>R2+O2</f>
        <v>444.96</v>
      </c>
      <c r="U2" s="53">
        <f>T2/F2</f>
        <v>1.1034072310668055</v>
      </c>
      <c r="V2" s="54">
        <f>IF(U2&gt;100%,((U2-1)*10000),0)</f>
        <v>1034.072310668055</v>
      </c>
    </row>
    <row r="3" spans="1:22" x14ac:dyDescent="0.25">
      <c r="A3" s="66"/>
      <c r="B3" s="45" t="s">
        <v>273</v>
      </c>
      <c r="C3" s="45" t="s">
        <v>274</v>
      </c>
      <c r="D3" s="45">
        <v>738</v>
      </c>
      <c r="E3" s="46"/>
      <c r="F3" s="47">
        <f>D3*0.94</f>
        <v>693.71999999999991</v>
      </c>
      <c r="G3" s="48">
        <f>IF(O3="Not Found",0,F3)</f>
        <v>693.71999999999991</v>
      </c>
      <c r="H3" s="64"/>
      <c r="I3" s="64"/>
      <c r="J3" s="64"/>
      <c r="K3" s="64"/>
      <c r="L3" s="64"/>
      <c r="O3" s="50">
        <f>IFERROR(VLOOKUP(C:C,'Results Data'!A:F,6,FALSE), "Not Found")</f>
        <v>0</v>
      </c>
      <c r="P3" s="51">
        <f>IFERROR(VLOOKUP(C:C,'Results Data'!A:M,13,FALSE), "Not Found")</f>
        <v>0</v>
      </c>
      <c r="Q3" s="51" t="b">
        <f>AND('RIDE DATA'!$A$5&lt;'Registration Data'!$P3,'RIDE DATA'!$B$5&gt;'Registration Data'!$P3)</f>
        <v>0</v>
      </c>
      <c r="R3" s="51">
        <f>IF(Q3=TRUE,O3*0.03,0)</f>
        <v>0</v>
      </c>
      <c r="S3" s="49">
        <f>COUNTIF('Historical Registration Data'!D:D,'Registration Data'!C124)</f>
        <v>0</v>
      </c>
      <c r="T3" s="52">
        <f>R3+O3</f>
        <v>0</v>
      </c>
      <c r="U3" s="53">
        <f>T3/F3</f>
        <v>0</v>
      </c>
      <c r="V3" s="54">
        <f t="shared" ref="V3:V66" si="0">IF(U3&gt;100%,((U3-1)*10000),0)</f>
        <v>0</v>
      </c>
    </row>
    <row r="4" spans="1:22" x14ac:dyDescent="0.25">
      <c r="A4" s="70" t="s">
        <v>26</v>
      </c>
      <c r="B4" s="45" t="s">
        <v>104</v>
      </c>
      <c r="C4" s="45" t="s">
        <v>105</v>
      </c>
      <c r="D4" s="45">
        <v>372</v>
      </c>
      <c r="E4" s="46"/>
      <c r="F4" s="47">
        <f>D4*0.94</f>
        <v>349.68</v>
      </c>
      <c r="G4" s="48">
        <f>IF(O4="Not Found",0,F4)</f>
        <v>349.68</v>
      </c>
      <c r="H4" s="64"/>
      <c r="I4" s="64"/>
      <c r="J4" s="64"/>
      <c r="K4" s="64"/>
      <c r="L4" s="64"/>
      <c r="O4" s="50">
        <f>IFERROR(VLOOKUP(C:C,'Results Data'!A:F,6,FALSE), "Not Found")</f>
        <v>353</v>
      </c>
      <c r="P4" s="51">
        <f>IFERROR(VLOOKUP(C:C,'Results Data'!A:M,13,FALSE), "Not Found")</f>
        <v>72</v>
      </c>
      <c r="Q4" s="51" t="b">
        <f>AND('RIDE DATA'!$A$5&lt;'Registration Data'!$P4,'RIDE DATA'!$B$5&gt;'Registration Data'!$P4)</f>
        <v>0</v>
      </c>
      <c r="R4" s="51">
        <f>IF(Q4=TRUE,O4*0.03,0)</f>
        <v>0</v>
      </c>
      <c r="S4" s="49">
        <f>COUNTIF('Historical Registration Data'!D:D,'Registration Data'!C38)</f>
        <v>0</v>
      </c>
      <c r="T4" s="52">
        <f>R4+O4</f>
        <v>353</v>
      </c>
      <c r="U4" s="53">
        <f>T4/F4</f>
        <v>1.0094943948753146</v>
      </c>
      <c r="V4" s="54">
        <f t="shared" si="0"/>
        <v>94.943948753145605</v>
      </c>
    </row>
    <row r="5" spans="1:22" x14ac:dyDescent="0.25">
      <c r="A5" s="70" t="s">
        <v>26</v>
      </c>
      <c r="B5" s="45" t="s">
        <v>126</v>
      </c>
      <c r="C5" s="45" t="s">
        <v>127</v>
      </c>
      <c r="D5" s="45">
        <v>764</v>
      </c>
      <c r="E5" s="46"/>
      <c r="F5" s="47">
        <f>D5*0.94</f>
        <v>718.16</v>
      </c>
      <c r="G5" s="48">
        <f>IF(O5="Not Found",0,F5)</f>
        <v>718.16</v>
      </c>
      <c r="H5" s="64" t="s">
        <v>388</v>
      </c>
      <c r="I5" s="64" t="s">
        <v>389</v>
      </c>
      <c r="J5" s="64" t="s">
        <v>401</v>
      </c>
      <c r="K5" s="64"/>
      <c r="L5" s="64"/>
      <c r="O5" s="50">
        <f>IFERROR(VLOOKUP(C:C,'Results Data'!A:F,6,FALSE), "Not Found")</f>
        <v>771</v>
      </c>
      <c r="P5" s="51">
        <f>IFERROR(VLOOKUP(C:C,'Results Data'!A:M,13,FALSE), "Not Found")</f>
        <v>78</v>
      </c>
      <c r="Q5" s="51" t="b">
        <f>AND('RIDE DATA'!$A$5&lt;'Registration Data'!$P5,'RIDE DATA'!$B$5&gt;'Registration Data'!$P5)</f>
        <v>1</v>
      </c>
      <c r="R5" s="51">
        <f>IF(Q5=TRUE,O5*0.03,0)</f>
        <v>23.13</v>
      </c>
      <c r="S5" s="49">
        <f>COUNTIF('Historical Registration Data'!D:D,'Registration Data'!C49)</f>
        <v>0</v>
      </c>
      <c r="T5" s="52">
        <f>R5+O5</f>
        <v>794.13</v>
      </c>
      <c r="U5" s="53">
        <f>T5/F5</f>
        <v>1.1057842263562438</v>
      </c>
      <c r="V5" s="54">
        <f t="shared" si="0"/>
        <v>1057.8422635624386</v>
      </c>
    </row>
    <row r="6" spans="1:22" x14ac:dyDescent="0.25">
      <c r="A6" s="66" t="s">
        <v>28</v>
      </c>
      <c r="B6" s="45" t="s">
        <v>255</v>
      </c>
      <c r="C6" s="45" t="s">
        <v>256</v>
      </c>
      <c r="D6" s="45">
        <v>548</v>
      </c>
      <c r="E6" s="46"/>
      <c r="F6" s="47">
        <f>D6*0.94</f>
        <v>515.12</v>
      </c>
      <c r="G6" s="48">
        <f>IF(O6="Not Found",0,F6)</f>
        <v>515.12</v>
      </c>
      <c r="H6" s="64"/>
      <c r="I6" s="64"/>
      <c r="J6" s="64"/>
      <c r="K6" s="64"/>
      <c r="L6" s="64"/>
      <c r="O6" s="50">
        <f>IFERROR(VLOOKUP(C:C,'Results Data'!A:F,6,FALSE), "Not Found")</f>
        <v>536</v>
      </c>
      <c r="P6" s="51">
        <f>IFERROR(VLOOKUP(C:C,'Results Data'!A:M,13,FALSE), "Not Found")</f>
        <v>76</v>
      </c>
      <c r="Q6" s="51" t="b">
        <f>AND('RIDE DATA'!$A$5&lt;'Registration Data'!$P6,'RIDE DATA'!$B$5&gt;'Registration Data'!$P6)</f>
        <v>1</v>
      </c>
      <c r="R6" s="51">
        <f>IF(Q6=TRUE,O6*0.03,0)</f>
        <v>16.079999999999998</v>
      </c>
      <c r="S6" s="49">
        <f>COUNTIF('Historical Registration Data'!D:D,'Registration Data'!C115)</f>
        <v>0</v>
      </c>
      <c r="T6" s="52">
        <f>R6+O6</f>
        <v>552.08000000000004</v>
      </c>
      <c r="U6" s="53">
        <f>T6/F6</f>
        <v>1.0717502717813325</v>
      </c>
      <c r="V6" s="54">
        <f t="shared" si="0"/>
        <v>717.50271781332526</v>
      </c>
    </row>
    <row r="7" spans="1:22" x14ac:dyDescent="0.25">
      <c r="A7" s="70" t="s">
        <v>26</v>
      </c>
      <c r="B7" s="45" t="s">
        <v>74</v>
      </c>
      <c r="C7" s="45" t="s">
        <v>75</v>
      </c>
      <c r="D7" s="45">
        <v>441</v>
      </c>
      <c r="E7" s="46"/>
      <c r="F7" s="47">
        <f>D7*0.94</f>
        <v>414.53999999999996</v>
      </c>
      <c r="G7" s="48">
        <f>IF(O7="Not Found",0,F7)</f>
        <v>414.53999999999996</v>
      </c>
      <c r="H7" s="64" t="s">
        <v>388</v>
      </c>
      <c r="I7" s="64"/>
      <c r="J7" s="64"/>
      <c r="K7" s="64"/>
      <c r="L7" s="64"/>
      <c r="O7" s="50">
        <f>IFERROR(VLOOKUP(C:C,'Results Data'!A:F,6,FALSE), "Not Found")</f>
        <v>434</v>
      </c>
      <c r="P7" s="51">
        <f>IFERROR(VLOOKUP(C:C,'Results Data'!A:M,13,FALSE), "Not Found")</f>
        <v>77</v>
      </c>
      <c r="Q7" s="51" t="b">
        <f>AND('RIDE DATA'!$A$5&lt;'Registration Data'!$P7,'RIDE DATA'!$B$5&gt;'Registration Data'!$P7)</f>
        <v>1</v>
      </c>
      <c r="R7" s="51">
        <f>IF(Q7=TRUE,O7*0.03,0)</f>
        <v>13.02</v>
      </c>
      <c r="S7" s="49">
        <f>COUNTIF('Historical Registration Data'!D:D,'Registration Data'!C23)</f>
        <v>0</v>
      </c>
      <c r="T7" s="52">
        <f>R7+O7</f>
        <v>447.02</v>
      </c>
      <c r="U7" s="53">
        <f>T7/F7</f>
        <v>1.0783519081391422</v>
      </c>
      <c r="V7" s="54">
        <f t="shared" si="0"/>
        <v>783.51908139142165</v>
      </c>
    </row>
    <row r="8" spans="1:22" x14ac:dyDescent="0.25">
      <c r="A8" s="66" t="s">
        <v>28</v>
      </c>
      <c r="B8" s="45" t="s">
        <v>317</v>
      </c>
      <c r="C8" s="45" t="s">
        <v>318</v>
      </c>
      <c r="D8" s="45">
        <v>261</v>
      </c>
      <c r="E8" s="46"/>
      <c r="F8" s="47">
        <f>D8*0.94</f>
        <v>245.33999999999997</v>
      </c>
      <c r="G8" s="48">
        <f>IF(O8="Not Found",0,F8)</f>
        <v>245.33999999999997</v>
      </c>
      <c r="H8" s="64"/>
      <c r="I8" s="64"/>
      <c r="J8" s="64"/>
      <c r="K8" s="64"/>
      <c r="L8" s="64"/>
      <c r="O8" s="50">
        <f>IFERROR(VLOOKUP(C:C,'Results Data'!A:F,6,FALSE), "Not Found")</f>
        <v>275</v>
      </c>
      <c r="P8" s="51">
        <f>IFERROR(VLOOKUP(C:C,'Results Data'!A:M,13,FALSE), "Not Found")</f>
        <v>78</v>
      </c>
      <c r="Q8" s="51" t="b">
        <f>AND('RIDE DATA'!$A$5&lt;'Registration Data'!$P8,'RIDE DATA'!$B$5&gt;'Registration Data'!$P8)</f>
        <v>1</v>
      </c>
      <c r="R8" s="51">
        <f>IF(Q8=TRUE,O8*0.03,0)</f>
        <v>8.25</v>
      </c>
      <c r="S8" s="49">
        <f>COUNTIF('Historical Registration Data'!D:D,'Registration Data'!C148)</f>
        <v>0</v>
      </c>
      <c r="T8" s="52">
        <f>R8+O8</f>
        <v>283.25</v>
      </c>
      <c r="U8" s="53">
        <f>T8/F8</f>
        <v>1.1545202576016957</v>
      </c>
      <c r="V8" s="74">
        <v>1200</v>
      </c>
    </row>
    <row r="9" spans="1:22" x14ac:dyDescent="0.25">
      <c r="A9" s="66" t="s">
        <v>28</v>
      </c>
      <c r="B9" s="45" t="s">
        <v>88</v>
      </c>
      <c r="C9" s="45" t="s">
        <v>89</v>
      </c>
      <c r="D9" s="45">
        <v>401</v>
      </c>
      <c r="E9" s="46"/>
      <c r="F9" s="47">
        <f>D9*0.94</f>
        <v>376.94</v>
      </c>
      <c r="G9" s="48">
        <f>IF(O9="Not Found",0,F9)</f>
        <v>376.94</v>
      </c>
      <c r="H9" s="64"/>
      <c r="I9" s="64"/>
      <c r="J9" s="64"/>
      <c r="K9" s="64"/>
      <c r="L9" s="64"/>
      <c r="O9" s="50">
        <f>IFERROR(VLOOKUP(C:C,'Results Data'!A:F,6,FALSE), "Not Found")</f>
        <v>410</v>
      </c>
      <c r="P9" s="51">
        <f>IFERROR(VLOOKUP(C:C,'Results Data'!A:M,13,FALSE), "Not Found")</f>
        <v>79</v>
      </c>
      <c r="Q9" s="51" t="b">
        <f>AND('RIDE DATA'!$A$5&lt;'Registration Data'!$P9,'RIDE DATA'!$B$5&gt;'Registration Data'!$P9)</f>
        <v>1</v>
      </c>
      <c r="R9" s="51">
        <f>IF(Q9=TRUE,O9*0.03,0)</f>
        <v>12.299999999999999</v>
      </c>
      <c r="S9" s="49">
        <f>COUNTIF('Historical Registration Data'!D:D,'Registration Data'!C30)</f>
        <v>0</v>
      </c>
      <c r="T9" s="52">
        <f>R9+O9</f>
        <v>422.3</v>
      </c>
      <c r="U9" s="53">
        <f>T9/F9</f>
        <v>1.1203374542367486</v>
      </c>
      <c r="V9" s="74">
        <v>1200</v>
      </c>
    </row>
    <row r="10" spans="1:22" x14ac:dyDescent="0.25">
      <c r="A10" s="68" t="s">
        <v>29</v>
      </c>
      <c r="B10" s="45" t="s">
        <v>241</v>
      </c>
      <c r="C10" s="45" t="s">
        <v>242</v>
      </c>
      <c r="D10" s="45">
        <v>465</v>
      </c>
      <c r="E10" s="46"/>
      <c r="F10" s="47">
        <f>D10*0.94</f>
        <v>437.09999999999997</v>
      </c>
      <c r="G10" s="48">
        <f>IF(O10="Not Found",0,F10)</f>
        <v>437.09999999999997</v>
      </c>
      <c r="H10" s="64"/>
      <c r="I10" s="64"/>
      <c r="J10" s="64"/>
      <c r="K10" s="64"/>
      <c r="L10" s="64"/>
      <c r="O10" s="50">
        <f>IFERROR(VLOOKUP(C:C,'Results Data'!A:F,6,FALSE), "Not Found")</f>
        <v>468</v>
      </c>
      <c r="P10" s="51">
        <f>IFERROR(VLOOKUP(C:C,'Results Data'!A:M,13,FALSE), "Not Found")</f>
        <v>78</v>
      </c>
      <c r="Q10" s="51" t="b">
        <f>AND('RIDE DATA'!$A$5&lt;'Registration Data'!$P10,'RIDE DATA'!$B$5&gt;'Registration Data'!$P10)</f>
        <v>1</v>
      </c>
      <c r="R10" s="51">
        <f>IF(Q10=TRUE,O10*0.03,0)</f>
        <v>14.04</v>
      </c>
      <c r="S10" s="49">
        <f>COUNTIF('Historical Registration Data'!D:D,'Registration Data'!C108)</f>
        <v>0</v>
      </c>
      <c r="T10" s="52">
        <f>R10+O10</f>
        <v>482.04</v>
      </c>
      <c r="U10" s="53">
        <f>T10/F10</f>
        <v>1.1028140013726837</v>
      </c>
      <c r="V10" s="54">
        <f t="shared" si="0"/>
        <v>1028.140013726837</v>
      </c>
    </row>
    <row r="11" spans="1:22" x14ac:dyDescent="0.25">
      <c r="A11" s="66" t="s">
        <v>28</v>
      </c>
      <c r="B11" s="45" t="s">
        <v>143</v>
      </c>
      <c r="C11" s="45" t="s">
        <v>144</v>
      </c>
      <c r="D11" s="45">
        <v>498</v>
      </c>
      <c r="E11" s="46"/>
      <c r="F11" s="47">
        <f>D11*0.94</f>
        <v>468.11999999999995</v>
      </c>
      <c r="G11" s="48">
        <f>IF(O11="Not Found",0,F11)</f>
        <v>468.11999999999995</v>
      </c>
      <c r="H11" s="64" t="s">
        <v>388</v>
      </c>
      <c r="I11" s="64" t="s">
        <v>392</v>
      </c>
      <c r="J11" s="64"/>
      <c r="K11" s="64"/>
      <c r="L11" s="64" t="s">
        <v>410</v>
      </c>
      <c r="O11" s="50">
        <f>IFERROR(VLOOKUP(C:C,'Results Data'!A:F,6,FALSE), "Not Found")</f>
        <v>506</v>
      </c>
      <c r="P11" s="51">
        <f>IFERROR(VLOOKUP(C:C,'Results Data'!A:M,13,FALSE), "Not Found")</f>
        <v>80</v>
      </c>
      <c r="Q11" s="51" t="b">
        <f>AND('RIDE DATA'!$A$5&lt;'Registration Data'!$P11,'RIDE DATA'!$B$5&gt;'Registration Data'!$P11)</f>
        <v>1</v>
      </c>
      <c r="R11" s="51">
        <f>IF(Q11=TRUE,O11*0.03,0)</f>
        <v>15.18</v>
      </c>
      <c r="S11" s="49">
        <f>COUNTIF('Historical Registration Data'!D:D,'Registration Data'!C59)</f>
        <v>0</v>
      </c>
      <c r="T11" s="52">
        <f>R11+O11</f>
        <v>521.17999999999995</v>
      </c>
      <c r="U11" s="53">
        <f>T11/F11</f>
        <v>1.1133470050414425</v>
      </c>
      <c r="V11" s="54">
        <f t="shared" si="0"/>
        <v>1133.4700504144246</v>
      </c>
    </row>
    <row r="12" spans="1:22" x14ac:dyDescent="0.25">
      <c r="A12" s="70" t="s">
        <v>26</v>
      </c>
      <c r="B12" s="45" t="s">
        <v>307</v>
      </c>
      <c r="C12" s="45" t="s">
        <v>308</v>
      </c>
      <c r="D12" s="45">
        <v>342</v>
      </c>
      <c r="E12" s="46"/>
      <c r="F12" s="47">
        <f>D12*0.94</f>
        <v>321.47999999999996</v>
      </c>
      <c r="G12" s="48">
        <f>IF(O12="Not Found",0,F12)</f>
        <v>321.47999999999996</v>
      </c>
      <c r="H12" s="64"/>
      <c r="I12" s="64"/>
      <c r="J12" s="64"/>
      <c r="K12" s="64"/>
      <c r="L12" s="64"/>
      <c r="O12" s="50">
        <f>IFERROR(VLOOKUP(C:C,'Results Data'!A:F,6,FALSE), "Not Found")</f>
        <v>346</v>
      </c>
      <c r="P12" s="51">
        <f>IFERROR(VLOOKUP(C:C,'Results Data'!A:M,13,FALSE), "Not Found")</f>
        <v>78</v>
      </c>
      <c r="Q12" s="51" t="b">
        <f>AND('RIDE DATA'!$A$5&lt;'Registration Data'!$P12,'RIDE DATA'!$B$5&gt;'Registration Data'!$P12)</f>
        <v>1</v>
      </c>
      <c r="R12" s="51">
        <f>IF(Q12=TRUE,O12*0.03,0)</f>
        <v>10.379999999999999</v>
      </c>
      <c r="S12" s="49">
        <f>COUNTIF('Historical Registration Data'!D:D,'Registration Data'!C142)</f>
        <v>0</v>
      </c>
      <c r="T12" s="52">
        <f>R12+O12</f>
        <v>356.38</v>
      </c>
      <c r="U12" s="53">
        <f>T12/F12</f>
        <v>1.1085604081124798</v>
      </c>
      <c r="V12" s="54">
        <f t="shared" si="0"/>
        <v>1085.6040811247981</v>
      </c>
    </row>
    <row r="13" spans="1:22" x14ac:dyDescent="0.25">
      <c r="A13" s="66" t="s">
        <v>28</v>
      </c>
      <c r="B13" s="45" t="s">
        <v>253</v>
      </c>
      <c r="C13" s="45" t="s">
        <v>254</v>
      </c>
      <c r="D13" s="45">
        <v>373</v>
      </c>
      <c r="E13" s="46"/>
      <c r="F13" s="47">
        <f>D13*0.94</f>
        <v>350.62</v>
      </c>
      <c r="G13" s="48">
        <f>IF(O13="Not Found",0,F13)</f>
        <v>350.62</v>
      </c>
      <c r="H13" s="64"/>
      <c r="I13" s="64"/>
      <c r="J13" s="64"/>
      <c r="K13" s="64"/>
      <c r="L13" s="64"/>
      <c r="O13" s="50">
        <f>IFERROR(VLOOKUP(C:C,'Results Data'!A:F,6,FALSE), "Not Found")</f>
        <v>376</v>
      </c>
      <c r="P13" s="51">
        <f>IFERROR(VLOOKUP(C:C,'Results Data'!A:M,13,FALSE), "Not Found")</f>
        <v>80</v>
      </c>
      <c r="Q13" s="51" t="b">
        <f>AND('RIDE DATA'!$A$5&lt;'Registration Data'!$P13,'RIDE DATA'!$B$5&gt;'Registration Data'!$P13)</f>
        <v>1</v>
      </c>
      <c r="R13" s="51">
        <f>IF(Q13=TRUE,O13*0.03,0)</f>
        <v>11.28</v>
      </c>
      <c r="S13" s="49">
        <f>COUNTIF('Historical Registration Data'!D:D,'Registration Data'!C114)</f>
        <v>0</v>
      </c>
      <c r="T13" s="52">
        <f>R13+O13</f>
        <v>387.28</v>
      </c>
      <c r="U13" s="53">
        <f>T13/F13</f>
        <v>1.1045576407506701</v>
      </c>
      <c r="V13" s="54">
        <f t="shared" si="0"/>
        <v>1045.5764075067009</v>
      </c>
    </row>
    <row r="14" spans="1:22" x14ac:dyDescent="0.25">
      <c r="A14" s="68"/>
      <c r="B14" s="45" t="s">
        <v>303</v>
      </c>
      <c r="C14" s="45" t="s">
        <v>304</v>
      </c>
      <c r="D14" s="45">
        <v>587</v>
      </c>
      <c r="E14" s="46"/>
      <c r="F14" s="47">
        <f>D14*0.94</f>
        <v>551.78</v>
      </c>
      <c r="G14" s="48">
        <f>IF(O14="Not Found",0,F14)</f>
        <v>551.78</v>
      </c>
      <c r="H14" s="64"/>
      <c r="I14" s="64"/>
      <c r="J14" s="64"/>
      <c r="K14" s="64"/>
      <c r="L14" s="64"/>
      <c r="O14" s="50">
        <f>IFERROR(VLOOKUP(C:C,'Results Data'!A:F,6,FALSE), "Not Found")</f>
        <v>0</v>
      </c>
      <c r="P14" s="51">
        <f>IFERROR(VLOOKUP(C:C,'Results Data'!A:M,13,FALSE), "Not Found")</f>
        <v>0</v>
      </c>
      <c r="Q14" s="51" t="b">
        <f>AND('RIDE DATA'!$A$5&lt;'Registration Data'!$P14,'RIDE DATA'!$B$5&gt;'Registration Data'!$P14)</f>
        <v>0</v>
      </c>
      <c r="R14" s="51">
        <f>IF(Q14=TRUE,O14*0.03,0)</f>
        <v>0</v>
      </c>
      <c r="S14" s="49">
        <f>COUNTIF('Historical Registration Data'!D:D,'Registration Data'!C140)</f>
        <v>0</v>
      </c>
      <c r="T14" s="52">
        <f>R14+O14</f>
        <v>0</v>
      </c>
      <c r="U14" s="53">
        <f>T14/F14</f>
        <v>0</v>
      </c>
      <c r="V14" s="54">
        <f t="shared" si="0"/>
        <v>0</v>
      </c>
    </row>
    <row r="15" spans="1:22" x14ac:dyDescent="0.25">
      <c r="A15" s="70" t="s">
        <v>26</v>
      </c>
      <c r="B15" s="45" t="s">
        <v>58</v>
      </c>
      <c r="C15" s="45" t="s">
        <v>59</v>
      </c>
      <c r="D15" s="45">
        <v>373</v>
      </c>
      <c r="E15" s="46"/>
      <c r="F15" s="47">
        <f>D15*0.94</f>
        <v>350.62</v>
      </c>
      <c r="G15" s="48">
        <f>IF(O15="Not Found",0,F15)</f>
        <v>350.62</v>
      </c>
      <c r="H15" s="64" t="s">
        <v>388</v>
      </c>
      <c r="I15" s="64" t="s">
        <v>395</v>
      </c>
      <c r="J15" s="64" t="s">
        <v>401</v>
      </c>
      <c r="K15" s="64"/>
      <c r="L15" s="64"/>
      <c r="O15" s="50">
        <f>IFERROR(VLOOKUP(C:C,'Results Data'!A:F,6,FALSE), "Not Found")</f>
        <v>380</v>
      </c>
      <c r="P15" s="51">
        <f>IFERROR(VLOOKUP(C:C,'Results Data'!A:M,13,FALSE), "Not Found")</f>
        <v>79</v>
      </c>
      <c r="Q15" s="51" t="b">
        <f>AND('RIDE DATA'!$A$5&lt;'Registration Data'!$P15,'RIDE DATA'!$B$5&gt;'Registration Data'!$P15)</f>
        <v>1</v>
      </c>
      <c r="R15" s="51">
        <f>IF(Q15=TRUE,O15*0.03,0)</f>
        <v>11.4</v>
      </c>
      <c r="S15" s="49">
        <f>COUNTIF('Historical Registration Data'!D:D,'Registration Data'!C15)</f>
        <v>0</v>
      </c>
      <c r="T15" s="52">
        <f>R15+O15</f>
        <v>391.4</v>
      </c>
      <c r="U15" s="53">
        <f>T15/F15</f>
        <v>1.1163082539501454</v>
      </c>
      <c r="V15" s="54">
        <f t="shared" si="0"/>
        <v>1163.0825395014544</v>
      </c>
    </row>
    <row r="16" spans="1:22" x14ac:dyDescent="0.25">
      <c r="A16" s="72" t="s">
        <v>25</v>
      </c>
      <c r="B16" s="45" t="s">
        <v>257</v>
      </c>
      <c r="C16" s="45" t="s">
        <v>258</v>
      </c>
      <c r="D16" s="45">
        <v>582</v>
      </c>
      <c r="E16" s="46"/>
      <c r="F16" s="47">
        <f>D16*0.94</f>
        <v>547.07999999999993</v>
      </c>
      <c r="G16" s="48">
        <f>IF(O16="Not Found",0,F16)</f>
        <v>547.07999999999993</v>
      </c>
      <c r="H16" s="64"/>
      <c r="I16" s="64"/>
      <c r="J16" s="64"/>
      <c r="K16" s="64"/>
      <c r="L16" s="64"/>
      <c r="O16" s="50">
        <f>IFERROR(VLOOKUP(C:C,'Results Data'!A:F,6,FALSE), "Not Found")</f>
        <v>596</v>
      </c>
      <c r="P16" s="51">
        <f>IFERROR(VLOOKUP(C:C,'Results Data'!A:M,13,FALSE), "Not Found")</f>
        <v>77</v>
      </c>
      <c r="Q16" s="51" t="b">
        <f>AND('RIDE DATA'!$A$5&lt;'Registration Data'!$P16,'RIDE DATA'!$B$5&gt;'Registration Data'!$P16)</f>
        <v>1</v>
      </c>
      <c r="R16" s="51">
        <f>IF(Q16=TRUE,O16*0.03,0)</f>
        <v>17.88</v>
      </c>
      <c r="S16" s="49">
        <f>COUNTIF('Historical Registration Data'!D:D,'Registration Data'!C116)</f>
        <v>0</v>
      </c>
      <c r="T16" s="52">
        <f>R16+O16</f>
        <v>613.88</v>
      </c>
      <c r="U16" s="53">
        <f>T16/F16</f>
        <v>1.1221028003217082</v>
      </c>
      <c r="V16" s="74">
        <v>1200</v>
      </c>
    </row>
    <row r="17" spans="1:22" x14ac:dyDescent="0.25">
      <c r="A17" s="73" t="s">
        <v>25</v>
      </c>
      <c r="B17" s="55" t="s">
        <v>357</v>
      </c>
      <c r="C17" s="55" t="s">
        <v>358</v>
      </c>
      <c r="D17" s="61">
        <v>380</v>
      </c>
      <c r="F17" s="47">
        <f>D17*0.94</f>
        <v>357.2</v>
      </c>
      <c r="G17" s="48">
        <f>IF(O17="Not Found",0,F17)</f>
        <v>357.2</v>
      </c>
      <c r="H17" s="64" t="s">
        <v>388</v>
      </c>
      <c r="I17" s="64" t="s">
        <v>389</v>
      </c>
      <c r="J17" s="64" t="s">
        <v>416</v>
      </c>
      <c r="K17" s="64"/>
      <c r="L17" s="64"/>
      <c r="O17" s="50">
        <f>IFERROR(VLOOKUP(C:C,'Results Data'!A:F,6,FALSE), "Not Found")</f>
        <v>381</v>
      </c>
      <c r="P17" s="51">
        <f>IFERROR(VLOOKUP(C:C,'Results Data'!A:M,13,FALSE), "Not Found")</f>
        <v>70</v>
      </c>
      <c r="Q17" s="51" t="b">
        <f>AND('RIDE DATA'!$A$5&lt;'Registration Data'!$P17,'RIDE DATA'!$B$5&gt;'Registration Data'!$P17)</f>
        <v>0</v>
      </c>
      <c r="R17" s="51">
        <f>IF(Q17=TRUE,O17*0.03,0)</f>
        <v>0</v>
      </c>
      <c r="S17" s="49">
        <f>COUNTIF('Historical Registration Data'!D:D,'Registration Data'!C168)</f>
        <v>0</v>
      </c>
      <c r="T17" s="52">
        <f>R17+O17</f>
        <v>381</v>
      </c>
      <c r="U17" s="53">
        <f>T17/F17</f>
        <v>1.0666293393057111</v>
      </c>
      <c r="V17" s="54">
        <f t="shared" si="0"/>
        <v>666.2933930571113</v>
      </c>
    </row>
    <row r="18" spans="1:22" x14ac:dyDescent="0.25">
      <c r="A18" s="72" t="s">
        <v>25</v>
      </c>
      <c r="B18" s="45" t="s">
        <v>237</v>
      </c>
      <c r="C18" s="45" t="s">
        <v>238</v>
      </c>
      <c r="D18" s="45">
        <v>237</v>
      </c>
      <c r="E18" s="46"/>
      <c r="F18" s="47">
        <f>D18*0.94</f>
        <v>222.78</v>
      </c>
      <c r="G18" s="48">
        <f>IF(O18="Not Found",0,F18)</f>
        <v>222.78</v>
      </c>
      <c r="H18" s="64"/>
      <c r="I18" s="64"/>
      <c r="J18" s="64"/>
      <c r="K18" s="64"/>
      <c r="L18" s="64"/>
      <c r="O18" s="50">
        <f>IFERROR(VLOOKUP(C:C,'Results Data'!A:F,6,FALSE), "Not Found")</f>
        <v>248</v>
      </c>
      <c r="P18" s="51">
        <f>IFERROR(VLOOKUP(C:C,'Results Data'!A:M,13,FALSE), "Not Found")</f>
        <v>78</v>
      </c>
      <c r="Q18" s="51" t="b">
        <f>AND('RIDE DATA'!$A$5&lt;'Registration Data'!$P18,'RIDE DATA'!$B$5&gt;'Registration Data'!$P18)</f>
        <v>1</v>
      </c>
      <c r="R18" s="51">
        <f>IF(Q18=TRUE,O18*0.03,0)</f>
        <v>7.4399999999999995</v>
      </c>
      <c r="S18" s="49">
        <f>COUNTIF('Historical Registration Data'!D:D,'Registration Data'!C106)</f>
        <v>0</v>
      </c>
      <c r="T18" s="52">
        <f>R18+O18</f>
        <v>255.44</v>
      </c>
      <c r="U18" s="53">
        <f>T18/F18</f>
        <v>1.1466020289074423</v>
      </c>
      <c r="V18" s="74">
        <v>1200</v>
      </c>
    </row>
    <row r="19" spans="1:22" x14ac:dyDescent="0.25">
      <c r="A19" s="70"/>
      <c r="B19" s="45" t="s">
        <v>245</v>
      </c>
      <c r="C19" s="45" t="s">
        <v>246</v>
      </c>
      <c r="D19" s="45">
        <v>305</v>
      </c>
      <c r="E19" s="46"/>
      <c r="F19" s="47">
        <f>D19*0.94</f>
        <v>286.7</v>
      </c>
      <c r="G19" s="48">
        <f>IF(O19="Not Found",0,F19)</f>
        <v>286.7</v>
      </c>
      <c r="H19" s="64"/>
      <c r="I19" s="64"/>
      <c r="J19" s="64"/>
      <c r="K19" s="64"/>
      <c r="L19" s="64"/>
      <c r="O19" s="50">
        <f>IFERROR(VLOOKUP(C:C,'Results Data'!A:F,6,FALSE), "Not Found")</f>
        <v>0</v>
      </c>
      <c r="P19" s="51">
        <f>IFERROR(VLOOKUP(C:C,'Results Data'!A:M,13,FALSE), "Not Found")</f>
        <v>0</v>
      </c>
      <c r="Q19" s="51" t="b">
        <f>AND('RIDE DATA'!$A$5&lt;'Registration Data'!$P19,'RIDE DATA'!$B$5&gt;'Registration Data'!$P19)</f>
        <v>0</v>
      </c>
      <c r="R19" s="51">
        <f>IF(Q19=TRUE,O19*0.03,0)</f>
        <v>0</v>
      </c>
      <c r="S19" s="49">
        <f>COUNTIF('Historical Registration Data'!D:D,'Registration Data'!C110)</f>
        <v>0</v>
      </c>
      <c r="T19" s="52">
        <f>R19+O19</f>
        <v>0</v>
      </c>
      <c r="U19" s="53">
        <f>T19/F19</f>
        <v>0</v>
      </c>
      <c r="V19" s="54">
        <f t="shared" si="0"/>
        <v>0</v>
      </c>
    </row>
    <row r="20" spans="1:22" x14ac:dyDescent="0.25">
      <c r="A20" s="66" t="s">
        <v>28</v>
      </c>
      <c r="B20" s="45" t="s">
        <v>199</v>
      </c>
      <c r="C20" s="45" t="s">
        <v>200</v>
      </c>
      <c r="D20" s="45">
        <v>294</v>
      </c>
      <c r="E20" s="46"/>
      <c r="F20" s="47">
        <f>D20*0.94</f>
        <v>276.35999999999996</v>
      </c>
      <c r="G20" s="48">
        <f>IF(O20="Not Found",0,F20)</f>
        <v>276.35999999999996</v>
      </c>
      <c r="H20" s="64" t="s">
        <v>407</v>
      </c>
      <c r="I20" s="64" t="s">
        <v>389</v>
      </c>
      <c r="J20" s="64"/>
      <c r="K20" s="64"/>
      <c r="L20" s="64"/>
      <c r="O20" s="50">
        <f>IFERROR(VLOOKUP(C:C,'Results Data'!A:F,6,FALSE), "Not Found")</f>
        <v>301</v>
      </c>
      <c r="P20" s="51">
        <f>IFERROR(VLOOKUP(C:C,'Results Data'!A:M,13,FALSE), "Not Found")</f>
        <v>74</v>
      </c>
      <c r="Q20" s="51" t="b">
        <f>AND('RIDE DATA'!$A$5&lt;'Registration Data'!$P20,'RIDE DATA'!$B$5&gt;'Registration Data'!$P20)</f>
        <v>0</v>
      </c>
      <c r="R20" s="51">
        <f>IF(Q20=TRUE,O20*0.03,0)</f>
        <v>0</v>
      </c>
      <c r="S20" s="49">
        <f>COUNTIF('Historical Registration Data'!D:D,'Registration Data'!C87)</f>
        <v>0</v>
      </c>
      <c r="T20" s="52">
        <f>R20+O20</f>
        <v>301</v>
      </c>
      <c r="U20" s="53">
        <f>T20/F20</f>
        <v>1.0891590678824723</v>
      </c>
      <c r="V20" s="54">
        <f t="shared" si="0"/>
        <v>891.590678824723</v>
      </c>
    </row>
    <row r="21" spans="1:22" x14ac:dyDescent="0.25">
      <c r="A21" s="70" t="s">
        <v>26</v>
      </c>
      <c r="B21" s="45" t="s">
        <v>54</v>
      </c>
      <c r="C21" s="45" t="s">
        <v>55</v>
      </c>
      <c r="D21" s="45">
        <v>459</v>
      </c>
      <c r="E21" s="46"/>
      <c r="F21" s="47">
        <f>D21*0.94</f>
        <v>431.46</v>
      </c>
      <c r="G21" s="48">
        <f>IF(O21="Not Found",0,F21)</f>
        <v>431.46</v>
      </c>
      <c r="H21" s="64" t="s">
        <v>388</v>
      </c>
      <c r="I21" s="64" t="s">
        <v>389</v>
      </c>
      <c r="J21" s="64" t="s">
        <v>400</v>
      </c>
      <c r="K21" s="64"/>
      <c r="L21" s="64"/>
      <c r="O21" s="50">
        <f>IFERROR(VLOOKUP(C:C,'Results Data'!A:F,6,FALSE), "Not Found")</f>
        <v>469</v>
      </c>
      <c r="P21" s="51">
        <f>IFERROR(VLOOKUP(C:C,'Results Data'!A:M,13,FALSE), "Not Found")</f>
        <v>78</v>
      </c>
      <c r="Q21" s="51" t="b">
        <f>AND('RIDE DATA'!$A$5&lt;'Registration Data'!$P21,'RIDE DATA'!$B$5&gt;'Registration Data'!$P21)</f>
        <v>1</v>
      </c>
      <c r="R21" s="51">
        <f>IF(Q21=TRUE,O21*0.03,0)</f>
        <v>14.07</v>
      </c>
      <c r="S21" s="49">
        <f>COUNTIF('Historical Registration Data'!D:D,'Registration Data'!C13)</f>
        <v>0</v>
      </c>
      <c r="T21" s="52">
        <f>R21+O21</f>
        <v>483.07</v>
      </c>
      <c r="U21" s="53">
        <f>T21/F21</f>
        <v>1.1196171139850739</v>
      </c>
      <c r="V21" s="54">
        <f t="shared" si="0"/>
        <v>1196.1711398507391</v>
      </c>
    </row>
    <row r="22" spans="1:22" x14ac:dyDescent="0.25">
      <c r="A22" s="70" t="s">
        <v>26</v>
      </c>
      <c r="B22" s="45" t="s">
        <v>151</v>
      </c>
      <c r="C22" s="45" t="s">
        <v>152</v>
      </c>
      <c r="D22" s="45">
        <v>457</v>
      </c>
      <c r="E22" s="46"/>
      <c r="F22" s="47">
        <f>D22*0.94</f>
        <v>429.58</v>
      </c>
      <c r="G22" s="48">
        <f>IF(O22="Not Found",0,F22)</f>
        <v>429.58</v>
      </c>
      <c r="H22" s="64"/>
      <c r="I22" s="64"/>
      <c r="J22" s="64"/>
      <c r="K22" s="64"/>
      <c r="L22" s="64"/>
      <c r="O22" s="50">
        <f>IFERROR(VLOOKUP(C:C,'Results Data'!A:F,6,FALSE), "Not Found")</f>
        <v>468</v>
      </c>
      <c r="P22" s="51">
        <f>IFERROR(VLOOKUP(C:C,'Results Data'!A:M,13,FALSE), "Not Found")</f>
        <v>78</v>
      </c>
      <c r="Q22" s="51" t="b">
        <f>AND('RIDE DATA'!$A$5&lt;'Registration Data'!$P22,'RIDE DATA'!$B$5&gt;'Registration Data'!$P22)</f>
        <v>1</v>
      </c>
      <c r="R22" s="51">
        <f>IF(Q22=TRUE,O22*0.03,0)</f>
        <v>14.04</v>
      </c>
      <c r="S22" s="49">
        <f>COUNTIF('Historical Registration Data'!D:D,'Registration Data'!C63)</f>
        <v>0</v>
      </c>
      <c r="T22" s="52">
        <f>R22+O22</f>
        <v>482.04</v>
      </c>
      <c r="U22" s="53">
        <f>T22/F22</f>
        <v>1.1221192792960566</v>
      </c>
      <c r="V22" s="74">
        <v>1200</v>
      </c>
    </row>
    <row r="23" spans="1:22" x14ac:dyDescent="0.25">
      <c r="A23" s="69" t="s">
        <v>29</v>
      </c>
      <c r="B23" s="55" t="s">
        <v>374</v>
      </c>
      <c r="C23" s="55" t="s">
        <v>375</v>
      </c>
      <c r="D23" s="61">
        <v>458</v>
      </c>
      <c r="F23" s="47">
        <f>D23*0.94</f>
        <v>430.52</v>
      </c>
      <c r="G23" s="48">
        <f>IF(O23="Not Found",0,F23)</f>
        <v>430.52</v>
      </c>
      <c r="H23" s="64"/>
      <c r="I23" s="64"/>
      <c r="J23" s="64"/>
      <c r="K23" s="64"/>
      <c r="L23" s="64"/>
      <c r="O23" s="50">
        <f>IFERROR(VLOOKUP(C:C,'Results Data'!A:F,6,FALSE), "Not Found")</f>
        <v>466</v>
      </c>
      <c r="P23" s="51">
        <f>IFERROR(VLOOKUP(C:C,'Results Data'!A:M,13,FALSE), "Not Found")</f>
        <v>77</v>
      </c>
      <c r="Q23" s="51" t="b">
        <f>AND('RIDE DATA'!$A$5&lt;'Registration Data'!$P23,'RIDE DATA'!$B$5&gt;'Registration Data'!$P23)</f>
        <v>1</v>
      </c>
      <c r="R23" s="51">
        <f>IF(Q23=TRUE,O23*0.03,0)</f>
        <v>13.979999999999999</v>
      </c>
      <c r="S23" s="49">
        <f>COUNTIF('Historical Registration Data'!D:D,'Registration Data'!C177)</f>
        <v>0</v>
      </c>
      <c r="T23" s="52">
        <f>R23+O23</f>
        <v>479.98</v>
      </c>
      <c r="U23" s="53">
        <f>T23/F23</f>
        <v>1.1148843259314318</v>
      </c>
      <c r="V23" s="54">
        <f t="shared" si="0"/>
        <v>1148.8432593143184</v>
      </c>
    </row>
    <row r="24" spans="1:22" x14ac:dyDescent="0.25">
      <c r="A24" s="70" t="s">
        <v>26</v>
      </c>
      <c r="B24" s="45" t="s">
        <v>32</v>
      </c>
      <c r="C24" s="45" t="s">
        <v>33</v>
      </c>
      <c r="D24" s="45">
        <v>384</v>
      </c>
      <c r="E24" s="46"/>
      <c r="F24" s="47">
        <f>D24*0.94</f>
        <v>360.96</v>
      </c>
      <c r="G24" s="48">
        <f>IF(O24="Not Found",0,F24)</f>
        <v>360.96</v>
      </c>
      <c r="H24" s="64" t="s">
        <v>388</v>
      </c>
      <c r="I24" s="64" t="s">
        <v>389</v>
      </c>
      <c r="J24" s="64" t="s">
        <v>390</v>
      </c>
      <c r="K24" s="64"/>
      <c r="L24" s="64"/>
      <c r="O24" s="50">
        <f>IFERROR(VLOOKUP(C:C,'Results Data'!A:F,6,FALSE), "Not Found")</f>
        <v>386</v>
      </c>
      <c r="P24" s="51">
        <f>IFERROR(VLOOKUP(C:C,'Results Data'!A:M,13,FALSE), "Not Found")</f>
        <v>81</v>
      </c>
      <c r="Q24" s="51" t="b">
        <f>AND('RIDE DATA'!$A$5&lt;'Registration Data'!$P24,'RIDE DATA'!$B$5&gt;'Registration Data'!$P24)</f>
        <v>1</v>
      </c>
      <c r="R24" s="51">
        <f>IF(Q24=TRUE,O24*0.03,0)</f>
        <v>11.58</v>
      </c>
      <c r="S24" s="49">
        <f>COUNTIF('Historical Registration Data'!D:D,'Registration Data'!C2)</f>
        <v>0</v>
      </c>
      <c r="T24" s="52">
        <f>R24+O24</f>
        <v>397.58</v>
      </c>
      <c r="U24" s="53">
        <f>T24/F24</f>
        <v>1.1014516843971631</v>
      </c>
      <c r="V24" s="54">
        <f t="shared" si="0"/>
        <v>1014.5168439716313</v>
      </c>
    </row>
    <row r="25" spans="1:22" x14ac:dyDescent="0.25">
      <c r="A25" s="68" t="s">
        <v>29</v>
      </c>
      <c r="B25" s="45" t="s">
        <v>251</v>
      </c>
      <c r="C25" s="45" t="s">
        <v>252</v>
      </c>
      <c r="D25" s="45">
        <v>488</v>
      </c>
      <c r="E25" s="46"/>
      <c r="F25" s="47">
        <f>D25*0.94</f>
        <v>458.71999999999997</v>
      </c>
      <c r="G25" s="48">
        <f>IF(O25="Not Found",0,F25)</f>
        <v>458.71999999999997</v>
      </c>
      <c r="H25" s="64"/>
      <c r="I25" s="64"/>
      <c r="J25" s="64"/>
      <c r="K25" s="64"/>
      <c r="L25" s="64"/>
      <c r="O25" s="50">
        <f>IFERROR(VLOOKUP(C:C,'Results Data'!A:F,6,FALSE), "Not Found")</f>
        <v>499</v>
      </c>
      <c r="P25" s="51">
        <f>IFERROR(VLOOKUP(C:C,'Results Data'!A:M,13,FALSE), "Not Found")</f>
        <v>80</v>
      </c>
      <c r="Q25" s="51" t="b">
        <f>AND('RIDE DATA'!$A$5&lt;'Registration Data'!$P25,'RIDE DATA'!$B$5&gt;'Registration Data'!$P25)</f>
        <v>1</v>
      </c>
      <c r="R25" s="51">
        <f>IF(Q25=TRUE,O25*0.03,0)</f>
        <v>14.969999999999999</v>
      </c>
      <c r="S25" s="49">
        <f>COUNTIF('Historical Registration Data'!D:D,'Registration Data'!C113)</f>
        <v>0</v>
      </c>
      <c r="T25" s="52">
        <f>R25+O25</f>
        <v>513.97</v>
      </c>
      <c r="U25" s="53">
        <f>T25/F25</f>
        <v>1.1204438437391002</v>
      </c>
      <c r="V25" s="74">
        <v>1200</v>
      </c>
    </row>
    <row r="26" spans="1:22" x14ac:dyDescent="0.25">
      <c r="A26" s="71"/>
      <c r="B26" s="55" t="s">
        <v>359</v>
      </c>
      <c r="C26" s="55" t="s">
        <v>360</v>
      </c>
      <c r="D26" s="61">
        <v>547</v>
      </c>
      <c r="F26" s="47">
        <f>D26*0.94</f>
        <v>514.17999999999995</v>
      </c>
      <c r="G26" s="48">
        <f>IF(O26="Not Found",0,F26)</f>
        <v>514.17999999999995</v>
      </c>
      <c r="H26" s="64" t="s">
        <v>391</v>
      </c>
      <c r="I26" s="64" t="s">
        <v>398</v>
      </c>
      <c r="J26" s="64"/>
      <c r="K26" s="64"/>
      <c r="L26" s="64"/>
      <c r="O26" s="50">
        <f>IFERROR(VLOOKUP(C:C,'Results Data'!A:F,6,FALSE), "Not Found")</f>
        <v>0</v>
      </c>
      <c r="P26" s="51">
        <f>IFERROR(VLOOKUP(C:C,'Results Data'!A:M,13,FALSE), "Not Found")</f>
        <v>0</v>
      </c>
      <c r="Q26" s="51" t="b">
        <f>AND('RIDE DATA'!$A$5&lt;'Registration Data'!$P26,'RIDE DATA'!$B$5&gt;'Registration Data'!$P26)</f>
        <v>0</v>
      </c>
      <c r="R26" s="51">
        <f>IF(Q26=TRUE,O26*0.03,0)</f>
        <v>0</v>
      </c>
      <c r="S26" s="49">
        <f>COUNTIF('Historical Registration Data'!D:D,'Registration Data'!C169)</f>
        <v>0</v>
      </c>
      <c r="T26" s="52">
        <f>R26+O26</f>
        <v>0</v>
      </c>
      <c r="U26" s="53">
        <f>T26/F26</f>
        <v>0</v>
      </c>
      <c r="V26" s="54">
        <f t="shared" si="0"/>
        <v>0</v>
      </c>
    </row>
    <row r="27" spans="1:22" x14ac:dyDescent="0.25">
      <c r="A27" s="66" t="s">
        <v>28</v>
      </c>
      <c r="B27" s="45" t="s">
        <v>60</v>
      </c>
      <c r="C27" s="45" t="s">
        <v>61</v>
      </c>
      <c r="D27" s="45">
        <v>364</v>
      </c>
      <c r="E27" s="46"/>
      <c r="F27" s="47">
        <f>D27*0.94</f>
        <v>342.15999999999997</v>
      </c>
      <c r="G27" s="48">
        <f>IF(O27="Not Found",0,F27)</f>
        <v>342.15999999999997</v>
      </c>
      <c r="H27" s="64"/>
      <c r="I27" s="64"/>
      <c r="J27" s="64"/>
      <c r="K27" s="64"/>
      <c r="L27" s="64"/>
      <c r="O27" s="50">
        <f>IFERROR(VLOOKUP(C:C,'Results Data'!A:F,6,FALSE), "Not Found")</f>
        <v>376</v>
      </c>
      <c r="P27" s="51">
        <f>IFERROR(VLOOKUP(C:C,'Results Data'!A:M,13,FALSE), "Not Found")</f>
        <v>77</v>
      </c>
      <c r="Q27" s="51" t="b">
        <f>AND('RIDE DATA'!$A$5&lt;'Registration Data'!$P27,'RIDE DATA'!$B$5&gt;'Registration Data'!$P27)</f>
        <v>1</v>
      </c>
      <c r="R27" s="51">
        <f>IF(Q27=TRUE,O27*0.03,0)</f>
        <v>11.28</v>
      </c>
      <c r="S27" s="49">
        <f>COUNTIF('Historical Registration Data'!D:D,'Registration Data'!C16)</f>
        <v>0</v>
      </c>
      <c r="T27" s="52">
        <f>R27+O27</f>
        <v>387.28</v>
      </c>
      <c r="U27" s="53">
        <f>T27/F27</f>
        <v>1.1318681318681318</v>
      </c>
      <c r="V27" s="74">
        <v>1200</v>
      </c>
    </row>
    <row r="28" spans="1:22" x14ac:dyDescent="0.25">
      <c r="A28" s="68" t="s">
        <v>29</v>
      </c>
      <c r="B28" s="45" t="s">
        <v>293</v>
      </c>
      <c r="C28" s="45" t="s">
        <v>294</v>
      </c>
      <c r="D28" s="45">
        <v>424</v>
      </c>
      <c r="E28" s="46"/>
      <c r="F28" s="47">
        <f>D28*0.94</f>
        <v>398.56</v>
      </c>
      <c r="G28" s="48">
        <f>IF(O28="Not Found",0,F28)</f>
        <v>398.56</v>
      </c>
      <c r="H28" s="64" t="s">
        <v>407</v>
      </c>
      <c r="I28" s="64" t="s">
        <v>389</v>
      </c>
      <c r="J28" s="64" t="s">
        <v>400</v>
      </c>
      <c r="K28" s="64"/>
      <c r="L28" s="64"/>
      <c r="O28" s="50">
        <f>IFERROR(VLOOKUP(C:C,'Results Data'!A:F,6,FALSE), "Not Found")</f>
        <v>421</v>
      </c>
      <c r="P28" s="51">
        <f>IFERROR(VLOOKUP(C:C,'Results Data'!A:M,13,FALSE), "Not Found")</f>
        <v>80</v>
      </c>
      <c r="Q28" s="51" t="b">
        <f>AND('RIDE DATA'!$A$5&lt;'Registration Data'!$P28,'RIDE DATA'!$B$5&gt;'Registration Data'!$P28)</f>
        <v>1</v>
      </c>
      <c r="R28" s="51">
        <f>IF(Q28=TRUE,O28*0.03,0)</f>
        <v>12.629999999999999</v>
      </c>
      <c r="S28" s="49">
        <f>COUNTIF('Historical Registration Data'!D:D,'Registration Data'!C135)</f>
        <v>0</v>
      </c>
      <c r="T28" s="52">
        <f>R28+O28</f>
        <v>433.63</v>
      </c>
      <c r="U28" s="53">
        <f>T28/F28</f>
        <v>1.0879917703733439</v>
      </c>
      <c r="V28" s="54">
        <f t="shared" si="0"/>
        <v>879.91770373343934</v>
      </c>
    </row>
    <row r="29" spans="1:22" x14ac:dyDescent="0.25">
      <c r="A29" s="70" t="s">
        <v>26</v>
      </c>
      <c r="B29" s="45" t="s">
        <v>98</v>
      </c>
      <c r="C29" s="45" t="s">
        <v>99</v>
      </c>
      <c r="D29" s="45">
        <v>330</v>
      </c>
      <c r="E29" s="46"/>
      <c r="F29" s="47">
        <f>D29*0.94</f>
        <v>310.2</v>
      </c>
      <c r="G29" s="48">
        <f>IF(O29="Not Found",0,F29)</f>
        <v>310.2</v>
      </c>
      <c r="H29" s="64"/>
      <c r="I29" s="64"/>
      <c r="J29" s="64"/>
      <c r="K29" s="64"/>
      <c r="L29" s="64"/>
      <c r="O29" s="50">
        <f>IFERROR(VLOOKUP(C:C,'Results Data'!A:F,6,FALSE), "Not Found")</f>
        <v>337</v>
      </c>
      <c r="P29" s="51">
        <f>IFERROR(VLOOKUP(C:C,'Results Data'!A:M,13,FALSE), "Not Found")</f>
        <v>78</v>
      </c>
      <c r="Q29" s="51" t="b">
        <f>AND('RIDE DATA'!$A$5&lt;'Registration Data'!$P29,'RIDE DATA'!$B$5&gt;'Registration Data'!$P29)</f>
        <v>1</v>
      </c>
      <c r="R29" s="51">
        <f>IF(Q29=TRUE,O29*0.03,0)</f>
        <v>10.11</v>
      </c>
      <c r="S29" s="49">
        <f>COUNTIF('Historical Registration Data'!D:D,'Registration Data'!C35)</f>
        <v>0</v>
      </c>
      <c r="T29" s="52">
        <f>R29+O29</f>
        <v>347.11</v>
      </c>
      <c r="U29" s="53">
        <f>T29/F29</f>
        <v>1.1189877498388137</v>
      </c>
      <c r="V29" s="54">
        <f t="shared" si="0"/>
        <v>1189.8774983881367</v>
      </c>
    </row>
    <row r="30" spans="1:22" x14ac:dyDescent="0.25">
      <c r="A30" s="70" t="s">
        <v>26</v>
      </c>
      <c r="B30" s="45" t="s">
        <v>106</v>
      </c>
      <c r="C30" s="45" t="s">
        <v>107</v>
      </c>
      <c r="D30" s="45">
        <v>364</v>
      </c>
      <c r="E30" s="46" t="s">
        <v>420</v>
      </c>
      <c r="F30" s="47">
        <f>D30*0.94</f>
        <v>342.15999999999997</v>
      </c>
      <c r="G30" s="48">
        <f>IF(O30="Not Found",0,F30)</f>
        <v>342.15999999999997</v>
      </c>
      <c r="H30" s="64" t="s">
        <v>388</v>
      </c>
      <c r="I30" s="64" t="s">
        <v>395</v>
      </c>
      <c r="J30" s="64" t="s">
        <v>401</v>
      </c>
      <c r="K30" s="64"/>
      <c r="L30" s="64"/>
      <c r="O30" s="50">
        <f>IFERROR(VLOOKUP(C:C,'Results Data'!A:F,6,FALSE), "Not Found")</f>
        <v>372</v>
      </c>
      <c r="P30" s="51">
        <f>IFERROR(VLOOKUP(C:C,'Results Data'!A:M,13,FALSE), "Not Found")</f>
        <v>79</v>
      </c>
      <c r="Q30" s="51" t="b">
        <f>AND('RIDE DATA'!$A$5&lt;'Registration Data'!$P30,'RIDE DATA'!$B$5&gt;'Registration Data'!$P30)</f>
        <v>1</v>
      </c>
      <c r="R30" s="51">
        <f>IF(Q30=TRUE,O30*0.03,0)</f>
        <v>11.16</v>
      </c>
      <c r="S30" s="49">
        <f>COUNTIF('Historical Registration Data'!D:D,'Registration Data'!C39)</f>
        <v>0</v>
      </c>
      <c r="T30" s="52">
        <f>R30+O30</f>
        <v>383.16</v>
      </c>
      <c r="U30" s="53">
        <f>T30/F30</f>
        <v>1.1198269815291093</v>
      </c>
      <c r="V30" s="54">
        <f t="shared" si="0"/>
        <v>1198.2698152910932</v>
      </c>
    </row>
    <row r="31" spans="1:22" x14ac:dyDescent="0.25">
      <c r="A31" s="72"/>
      <c r="B31" s="45" t="s">
        <v>299</v>
      </c>
      <c r="C31" s="45" t="s">
        <v>300</v>
      </c>
      <c r="D31" s="45">
        <v>558</v>
      </c>
      <c r="E31" s="46"/>
      <c r="F31" s="47">
        <f>D31*0.94</f>
        <v>524.52</v>
      </c>
      <c r="G31" s="48">
        <f>IF(O31="Not Found",0,F31)</f>
        <v>524.52</v>
      </c>
      <c r="H31" s="64"/>
      <c r="I31" s="64"/>
      <c r="J31" s="64"/>
      <c r="K31" s="64"/>
      <c r="L31" s="64"/>
      <c r="O31" s="50">
        <f>IFERROR(VLOOKUP(C:C,'Results Data'!A:F,6,FALSE), "Not Found")</f>
        <v>0</v>
      </c>
      <c r="P31" s="51">
        <f>IFERROR(VLOOKUP(C:C,'Results Data'!A:M,13,FALSE), "Not Found")</f>
        <v>0</v>
      </c>
      <c r="Q31" s="51" t="b">
        <f>AND('RIDE DATA'!$A$5&lt;'Registration Data'!$P31,'RIDE DATA'!$B$5&gt;'Registration Data'!$P31)</f>
        <v>0</v>
      </c>
      <c r="R31" s="51">
        <f>IF(Q31=TRUE,O31*0.03,0)</f>
        <v>0</v>
      </c>
      <c r="S31" s="49">
        <f>COUNTIF('Historical Registration Data'!D:D,'Registration Data'!C138)</f>
        <v>0</v>
      </c>
      <c r="T31" s="52">
        <f>R31+O31</f>
        <v>0</v>
      </c>
      <c r="U31" s="53">
        <f>T31/F31</f>
        <v>0</v>
      </c>
      <c r="V31" s="54">
        <f t="shared" si="0"/>
        <v>0</v>
      </c>
    </row>
    <row r="32" spans="1:22" x14ac:dyDescent="0.25">
      <c r="A32" s="71" t="s">
        <v>26</v>
      </c>
      <c r="B32" s="55" t="s">
        <v>382</v>
      </c>
      <c r="C32" s="55" t="s">
        <v>383</v>
      </c>
      <c r="D32" s="61">
        <v>316</v>
      </c>
      <c r="F32" s="47">
        <f>D32*0.94</f>
        <v>297.03999999999996</v>
      </c>
      <c r="G32" s="48">
        <f>IF(O32="Not Found",0,F32)</f>
        <v>297.03999999999996</v>
      </c>
      <c r="H32" s="64"/>
      <c r="I32" s="64"/>
      <c r="J32" s="64"/>
      <c r="K32" s="64"/>
      <c r="L32" s="64"/>
      <c r="O32" s="50">
        <f>IFERROR(VLOOKUP(C:C,'Results Data'!A:F,6,FALSE), "Not Found")</f>
        <v>314</v>
      </c>
      <c r="P32" s="51">
        <f>IFERROR(VLOOKUP(C:C,'Results Data'!A:M,13,FALSE), "Not Found")</f>
        <v>67</v>
      </c>
      <c r="Q32" s="51" t="b">
        <f>AND('RIDE DATA'!$A$5&lt;'Registration Data'!$P32,'RIDE DATA'!$B$5&gt;'Registration Data'!$P32)</f>
        <v>0</v>
      </c>
      <c r="R32" s="51">
        <f>IF(Q32=TRUE,O32*0.03,0)</f>
        <v>0</v>
      </c>
      <c r="S32" s="49">
        <f>COUNTIF('Historical Registration Data'!D:D,'Registration Data'!C181)</f>
        <v>0</v>
      </c>
      <c r="T32" s="52">
        <f>R32+O32</f>
        <v>314</v>
      </c>
      <c r="U32" s="53">
        <f>T32/F32</f>
        <v>1.05709668731484</v>
      </c>
      <c r="V32" s="54">
        <f t="shared" si="0"/>
        <v>570.96687314839971</v>
      </c>
    </row>
    <row r="33" spans="1:22" x14ac:dyDescent="0.25">
      <c r="A33" s="66" t="s">
        <v>28</v>
      </c>
      <c r="B33" s="45" t="s">
        <v>90</v>
      </c>
      <c r="C33" s="45" t="s">
        <v>91</v>
      </c>
      <c r="D33" s="45">
        <v>559</v>
      </c>
      <c r="E33" s="46"/>
      <c r="F33" s="47">
        <f>D33*0.94</f>
        <v>525.45999999999992</v>
      </c>
      <c r="G33" s="48">
        <f>IF(O33="Not Found",0,F33)</f>
        <v>525.45999999999992</v>
      </c>
      <c r="H33" s="64"/>
      <c r="I33" s="64"/>
      <c r="J33" s="64"/>
      <c r="K33" s="64"/>
      <c r="L33" s="64"/>
      <c r="O33" s="50">
        <f>IFERROR(VLOOKUP(C:C,'Results Data'!A:F,6,FALSE), "Not Found")</f>
        <v>571</v>
      </c>
      <c r="P33" s="51">
        <f>IFERROR(VLOOKUP(C:C,'Results Data'!A:M,13,FALSE), "Not Found")</f>
        <v>78</v>
      </c>
      <c r="Q33" s="51" t="b">
        <f>AND('RIDE DATA'!$A$5&lt;'Registration Data'!$P33,'RIDE DATA'!$B$5&gt;'Registration Data'!$P33)</f>
        <v>1</v>
      </c>
      <c r="R33" s="51">
        <f>IF(Q33=TRUE,O33*0.03,0)</f>
        <v>17.13</v>
      </c>
      <c r="S33" s="49">
        <f>COUNTIF('Historical Registration Data'!D:D,'Registration Data'!C31)</f>
        <v>0</v>
      </c>
      <c r="T33" s="52">
        <f>R33+O33</f>
        <v>588.13</v>
      </c>
      <c r="U33" s="53">
        <f>T33/F33</f>
        <v>1.1192669280249687</v>
      </c>
      <c r="V33" s="54">
        <f t="shared" si="0"/>
        <v>1192.6692802496875</v>
      </c>
    </row>
    <row r="34" spans="1:22" x14ac:dyDescent="0.25">
      <c r="A34" s="71" t="s">
        <v>26</v>
      </c>
      <c r="B34" s="55" t="s">
        <v>343</v>
      </c>
      <c r="C34" s="55" t="s">
        <v>344</v>
      </c>
      <c r="D34" s="61">
        <v>385</v>
      </c>
      <c r="F34" s="47">
        <f>D34*0.94</f>
        <v>361.9</v>
      </c>
      <c r="G34" s="48">
        <f>IF(O34="Not Found",0,F34)</f>
        <v>361.9</v>
      </c>
      <c r="H34" s="64"/>
      <c r="I34" s="64"/>
      <c r="J34" s="64"/>
      <c r="K34" s="64"/>
      <c r="L34" s="64"/>
      <c r="O34" s="50">
        <f>IFERROR(VLOOKUP(C:C,'Results Data'!A:F,6,FALSE), "Not Found")</f>
        <v>395</v>
      </c>
      <c r="P34" s="51">
        <f>IFERROR(VLOOKUP(C:C,'Results Data'!A:M,13,FALSE), "Not Found")</f>
        <v>79</v>
      </c>
      <c r="Q34" s="51" t="b">
        <f>AND('RIDE DATA'!$A$5&lt;'Registration Data'!$P34,'RIDE DATA'!$B$5&gt;'Registration Data'!$P34)</f>
        <v>1</v>
      </c>
      <c r="R34" s="51">
        <f>IF(Q34=TRUE,O34*0.03,0)</f>
        <v>11.85</v>
      </c>
      <c r="S34" s="49">
        <f>COUNTIF('Historical Registration Data'!D:D,'Registration Data'!C161)</f>
        <v>0</v>
      </c>
      <c r="T34" s="52">
        <f>R34+O34</f>
        <v>406.85</v>
      </c>
      <c r="U34" s="53">
        <f>T34/F34</f>
        <v>1.1242055816523904</v>
      </c>
      <c r="V34" s="74">
        <v>1200</v>
      </c>
    </row>
    <row r="35" spans="1:22" x14ac:dyDescent="0.25">
      <c r="A35" s="70"/>
      <c r="B35" s="45" t="s">
        <v>38</v>
      </c>
      <c r="C35" s="45" t="s">
        <v>39</v>
      </c>
      <c r="D35" s="45">
        <v>502</v>
      </c>
      <c r="E35" s="46"/>
      <c r="F35" s="47">
        <f>D35*0.94</f>
        <v>471.88</v>
      </c>
      <c r="G35" s="48">
        <f>IF(O35="Not Found",0,F35)</f>
        <v>471.88</v>
      </c>
      <c r="H35" s="64" t="s">
        <v>388</v>
      </c>
      <c r="I35" s="64" t="s">
        <v>389</v>
      </c>
      <c r="J35" s="64" t="s">
        <v>397</v>
      </c>
      <c r="K35" s="64"/>
      <c r="L35" s="64"/>
      <c r="O35" s="50">
        <f>IFERROR(VLOOKUP(C:C,'Results Data'!A:F,6,FALSE), "Not Found")</f>
        <v>0</v>
      </c>
      <c r="P35" s="51">
        <f>IFERROR(VLOOKUP(C:C,'Results Data'!A:M,13,FALSE), "Not Found")</f>
        <v>0</v>
      </c>
      <c r="Q35" s="51" t="b">
        <f>AND('RIDE DATA'!$A$5&lt;'Registration Data'!$P35,'RIDE DATA'!$B$5&gt;'Registration Data'!$P35)</f>
        <v>0</v>
      </c>
      <c r="R35" s="51">
        <f>IF(Q35=TRUE,O35*0.03,0)</f>
        <v>0</v>
      </c>
      <c r="S35" s="49">
        <f>COUNTIF('Historical Registration Data'!D:D,'Registration Data'!C5)</f>
        <v>0</v>
      </c>
      <c r="T35" s="52">
        <f>R35+O35</f>
        <v>0</v>
      </c>
      <c r="U35" s="53">
        <f>T35/F35</f>
        <v>0</v>
      </c>
      <c r="V35" s="54">
        <f t="shared" si="0"/>
        <v>0</v>
      </c>
    </row>
    <row r="36" spans="1:22" x14ac:dyDescent="0.25">
      <c r="A36" s="66"/>
      <c r="B36" s="45" t="s">
        <v>84</v>
      </c>
      <c r="C36" s="45" t="s">
        <v>85</v>
      </c>
      <c r="D36" s="45">
        <v>410</v>
      </c>
      <c r="E36" s="46"/>
      <c r="F36" s="47">
        <f>D36*0.94</f>
        <v>385.4</v>
      </c>
      <c r="G36" s="48">
        <f>IF(O36="Not Found",0,F36)</f>
        <v>385.4</v>
      </c>
      <c r="H36" s="64"/>
      <c r="I36" s="64"/>
      <c r="J36" s="64"/>
      <c r="K36" s="64"/>
      <c r="L36" s="64"/>
      <c r="O36" s="50">
        <f>IFERROR(VLOOKUP(C:C,'Results Data'!A:F,6,FALSE), "Not Found")</f>
        <v>0</v>
      </c>
      <c r="P36" s="51">
        <f>IFERROR(VLOOKUP(C:C,'Results Data'!A:M,13,FALSE), "Not Found")</f>
        <v>0</v>
      </c>
      <c r="Q36" s="51" t="b">
        <f>AND('RIDE DATA'!$A$5&lt;'Registration Data'!$P36,'RIDE DATA'!$B$5&gt;'Registration Data'!$P36)</f>
        <v>0</v>
      </c>
      <c r="R36" s="51">
        <f>IF(Q36=TRUE,O36*0.03,0)</f>
        <v>0</v>
      </c>
      <c r="S36" s="49">
        <f>COUNTIF('Historical Registration Data'!D:D,'Registration Data'!C28)</f>
        <v>0</v>
      </c>
      <c r="T36" s="52">
        <f>R36+O36</f>
        <v>0</v>
      </c>
      <c r="U36" s="53">
        <f>T36/F36</f>
        <v>0</v>
      </c>
      <c r="V36" s="54">
        <f t="shared" si="0"/>
        <v>0</v>
      </c>
    </row>
    <row r="37" spans="1:22" x14ac:dyDescent="0.25">
      <c r="A37" s="67" t="s">
        <v>28</v>
      </c>
      <c r="B37" s="55" t="s">
        <v>331</v>
      </c>
      <c r="C37" s="55" t="s">
        <v>332</v>
      </c>
      <c r="D37" s="61">
        <v>286</v>
      </c>
      <c r="F37" s="47">
        <f>D37*0.94</f>
        <v>268.83999999999997</v>
      </c>
      <c r="G37" s="48">
        <f>IF(O37="Not Found",0,F37)</f>
        <v>268.83999999999997</v>
      </c>
      <c r="H37" s="64"/>
      <c r="I37" s="64" t="s">
        <v>398</v>
      </c>
      <c r="J37" s="64"/>
      <c r="K37" s="64"/>
      <c r="L37" s="64"/>
      <c r="O37" s="50">
        <f>IFERROR(VLOOKUP(C:C,'Results Data'!A:F,6,FALSE), "Not Found")</f>
        <v>271</v>
      </c>
      <c r="P37" s="51">
        <f>IFERROR(VLOOKUP(C:C,'Results Data'!A:M,13,FALSE), "Not Found")</f>
        <v>83</v>
      </c>
      <c r="Q37" s="51" t="b">
        <f>AND('RIDE DATA'!$A$5&lt;'Registration Data'!$P37,'RIDE DATA'!$B$5&gt;'Registration Data'!$P37)</f>
        <v>0</v>
      </c>
      <c r="R37" s="51">
        <f>IF(Q37=TRUE,O37*0.03,0)</f>
        <v>0</v>
      </c>
      <c r="S37" s="49">
        <f>COUNTIF('Historical Registration Data'!D:D,'Registration Data'!C155)</f>
        <v>0</v>
      </c>
      <c r="T37" s="52">
        <f>R37+O37</f>
        <v>271</v>
      </c>
      <c r="U37" s="53">
        <f>T37/F37</f>
        <v>1.0080345186728166</v>
      </c>
      <c r="V37" s="54">
        <f t="shared" si="0"/>
        <v>80.345186728165714</v>
      </c>
    </row>
    <row r="38" spans="1:22" x14ac:dyDescent="0.25">
      <c r="A38" s="70" t="s">
        <v>26</v>
      </c>
      <c r="B38" s="45" t="s">
        <v>56</v>
      </c>
      <c r="C38" s="45" t="s">
        <v>57</v>
      </c>
      <c r="D38" s="45">
        <v>334</v>
      </c>
      <c r="E38" s="46"/>
      <c r="F38" s="47">
        <f>D38*0.94</f>
        <v>313.95999999999998</v>
      </c>
      <c r="G38" s="48">
        <f>IF(O38="Not Found",0,F38)</f>
        <v>313.95999999999998</v>
      </c>
      <c r="H38" s="64"/>
      <c r="I38" s="64"/>
      <c r="J38" s="64"/>
      <c r="K38" s="64"/>
      <c r="L38" s="64"/>
      <c r="O38" s="50">
        <f>IFERROR(VLOOKUP(C:C,'Results Data'!A:F,6,FALSE), "Not Found")</f>
        <v>376</v>
      </c>
      <c r="P38" s="51">
        <f>IFERROR(VLOOKUP(C:C,'Results Data'!A:M,13,FALSE), "Not Found")</f>
        <v>77</v>
      </c>
      <c r="Q38" s="51" t="b">
        <f>AND('RIDE DATA'!$A$5&lt;'Registration Data'!$P38,'RIDE DATA'!$B$5&gt;'Registration Data'!$P38)</f>
        <v>1</v>
      </c>
      <c r="R38" s="51">
        <f>IF(Q38=TRUE,O38*0.03,0)</f>
        <v>11.28</v>
      </c>
      <c r="S38" s="49">
        <f>COUNTIF('Historical Registration Data'!D:D,'Registration Data'!C14)</f>
        <v>0</v>
      </c>
      <c r="T38" s="52">
        <f>R38+O38</f>
        <v>387.28</v>
      </c>
      <c r="U38" s="53">
        <f>T38/F38</f>
        <v>1.2335329341317365</v>
      </c>
      <c r="V38" s="74">
        <v>1200</v>
      </c>
    </row>
    <row r="39" spans="1:22" x14ac:dyDescent="0.25">
      <c r="A39" s="70" t="s">
        <v>26</v>
      </c>
      <c r="B39" s="45" t="s">
        <v>201</v>
      </c>
      <c r="C39" s="45" t="s">
        <v>202</v>
      </c>
      <c r="D39" s="45">
        <v>327</v>
      </c>
      <c r="E39" s="46"/>
      <c r="F39" s="47">
        <f>D39*0.94</f>
        <v>307.38</v>
      </c>
      <c r="G39" s="48">
        <f>IF(O39="Not Found",0,F39)</f>
        <v>307.38</v>
      </c>
      <c r="H39" s="64"/>
      <c r="I39" s="64"/>
      <c r="J39" s="64"/>
      <c r="K39" s="64"/>
      <c r="L39" s="64"/>
      <c r="O39" s="50">
        <f>IFERROR(VLOOKUP(C:C,'Results Data'!A:F,6,FALSE), "Not Found")</f>
        <v>346</v>
      </c>
      <c r="P39" s="51">
        <f>IFERROR(VLOOKUP(C:C,'Results Data'!A:M,13,FALSE), "Not Found")</f>
        <v>76</v>
      </c>
      <c r="Q39" s="51" t="b">
        <f>AND('RIDE DATA'!$A$5&lt;'Registration Data'!$P39,'RIDE DATA'!$B$5&gt;'Registration Data'!$P39)</f>
        <v>1</v>
      </c>
      <c r="R39" s="51">
        <f>IF(Q39=TRUE,O39*0.03,0)</f>
        <v>10.379999999999999</v>
      </c>
      <c r="S39" s="49">
        <f>COUNTIF('Historical Registration Data'!D:D,'Registration Data'!C88)</f>
        <v>0</v>
      </c>
      <c r="T39" s="52">
        <f>R39+O39</f>
        <v>356.38</v>
      </c>
      <c r="U39" s="53">
        <f>T39/F39</f>
        <v>1.1594118029800247</v>
      </c>
      <c r="V39" s="74">
        <v>1200</v>
      </c>
    </row>
    <row r="40" spans="1:22" x14ac:dyDescent="0.25">
      <c r="A40" s="67" t="s">
        <v>28</v>
      </c>
      <c r="B40" s="55" t="s">
        <v>335</v>
      </c>
      <c r="C40" s="55" t="s">
        <v>336</v>
      </c>
      <c r="D40" s="61">
        <v>350</v>
      </c>
      <c r="F40" s="47">
        <f>D40*0.94</f>
        <v>329</v>
      </c>
      <c r="G40" s="48">
        <f>IF(O40="Not Found",0,F40)</f>
        <v>329</v>
      </c>
      <c r="H40" s="64"/>
      <c r="I40" s="64"/>
      <c r="J40" s="64"/>
      <c r="K40" s="64"/>
      <c r="L40" s="64"/>
      <c r="O40" s="50">
        <f>IFERROR(VLOOKUP(C:C,'Results Data'!A:F,6,FALSE), "Not Found")</f>
        <v>351</v>
      </c>
      <c r="P40" s="51">
        <f>IFERROR(VLOOKUP(C:C,'Results Data'!A:M,13,FALSE), "Not Found")</f>
        <v>79</v>
      </c>
      <c r="Q40" s="51" t="b">
        <f>AND('RIDE DATA'!$A$5&lt;'Registration Data'!$P40,'RIDE DATA'!$B$5&gt;'Registration Data'!$P40)</f>
        <v>1</v>
      </c>
      <c r="R40" s="51">
        <f>IF(Q40=TRUE,O40*0.03,0)</f>
        <v>10.53</v>
      </c>
      <c r="S40" s="49">
        <f>COUNTIF('Historical Registration Data'!D:D,'Registration Data'!C157)</f>
        <v>0</v>
      </c>
      <c r="T40" s="52">
        <f>R40+O40</f>
        <v>361.53</v>
      </c>
      <c r="U40" s="53">
        <f>T40/F40</f>
        <v>1.0988753799392097</v>
      </c>
      <c r="V40" s="54">
        <f t="shared" si="0"/>
        <v>988.75379939209699</v>
      </c>
    </row>
    <row r="41" spans="1:22" x14ac:dyDescent="0.25">
      <c r="A41" s="68" t="s">
        <v>29</v>
      </c>
      <c r="B41" s="45" t="s">
        <v>72</v>
      </c>
      <c r="C41" s="45" t="s">
        <v>73</v>
      </c>
      <c r="D41" s="45">
        <v>353</v>
      </c>
      <c r="E41" s="46"/>
      <c r="F41" s="47">
        <f>D41*0.94</f>
        <v>331.82</v>
      </c>
      <c r="G41" s="48">
        <f>IF(O41="Not Found",0,F41)</f>
        <v>331.82</v>
      </c>
      <c r="H41" s="64"/>
      <c r="I41" s="64"/>
      <c r="J41" s="64"/>
      <c r="K41" s="64"/>
      <c r="L41" s="64"/>
      <c r="O41" s="50">
        <f>IFERROR(VLOOKUP(C:C,'Results Data'!A:F,6,FALSE), "Not Found")</f>
        <v>358</v>
      </c>
      <c r="P41" s="51">
        <f>IFERROR(VLOOKUP(C:C,'Results Data'!A:M,13,FALSE), "Not Found")</f>
        <v>80</v>
      </c>
      <c r="Q41" s="51" t="b">
        <f>AND('RIDE DATA'!$A$5&lt;'Registration Data'!$P41,'RIDE DATA'!$B$5&gt;'Registration Data'!$P41)</f>
        <v>1</v>
      </c>
      <c r="R41" s="51">
        <f>IF(Q41=TRUE,O41*0.03,0)</f>
        <v>10.74</v>
      </c>
      <c r="S41" s="49">
        <f>COUNTIF('Historical Registration Data'!D:D,'Registration Data'!C22)</f>
        <v>0</v>
      </c>
      <c r="T41" s="52">
        <f>R41+O41</f>
        <v>368.74</v>
      </c>
      <c r="U41" s="53">
        <f>T41/F41</f>
        <v>1.1112651437526371</v>
      </c>
      <c r="V41" s="54">
        <f t="shared" si="0"/>
        <v>1112.6514375263707</v>
      </c>
    </row>
    <row r="42" spans="1:22" x14ac:dyDescent="0.25">
      <c r="A42" s="73" t="s">
        <v>25</v>
      </c>
      <c r="B42" s="55" t="s">
        <v>380</v>
      </c>
      <c r="C42" s="55" t="s">
        <v>381</v>
      </c>
      <c r="D42" s="61">
        <v>588</v>
      </c>
      <c r="F42" s="47">
        <f>D42*0.94</f>
        <v>552.71999999999991</v>
      </c>
      <c r="G42" s="48">
        <f>IF(O42="Not Found",0,F42)</f>
        <v>552.71999999999991</v>
      </c>
      <c r="H42" s="64"/>
      <c r="I42" s="64"/>
      <c r="J42" s="64"/>
      <c r="K42" s="64"/>
      <c r="L42" s="64"/>
      <c r="O42" s="50">
        <f>IFERROR(VLOOKUP(C:C,'Results Data'!A:F,6,FALSE), "Not Found")</f>
        <v>569</v>
      </c>
      <c r="P42" s="51">
        <f>IFERROR(VLOOKUP(C:C,'Results Data'!A:M,13,FALSE), "Not Found")</f>
        <v>75</v>
      </c>
      <c r="Q42" s="51" t="b">
        <f>AND('RIDE DATA'!$A$5&lt;'Registration Data'!$P42,'RIDE DATA'!$B$5&gt;'Registration Data'!$P42)</f>
        <v>0</v>
      </c>
      <c r="R42" s="51">
        <f>IF(Q42=TRUE,O42*0.03,0)</f>
        <v>0</v>
      </c>
      <c r="S42" s="49">
        <f>COUNTIF('Historical Registration Data'!D:D,'Registration Data'!C180)</f>
        <v>0</v>
      </c>
      <c r="T42" s="52">
        <f>R42+O42</f>
        <v>569</v>
      </c>
      <c r="U42" s="53">
        <f>T42/F42</f>
        <v>1.0294543349254597</v>
      </c>
      <c r="V42" s="54">
        <f t="shared" si="0"/>
        <v>294.54334925459682</v>
      </c>
    </row>
    <row r="43" spans="1:22" x14ac:dyDescent="0.25">
      <c r="A43" s="70" t="s">
        <v>26</v>
      </c>
      <c r="B43" s="45" t="s">
        <v>287</v>
      </c>
      <c r="C43" s="45" t="s">
        <v>288</v>
      </c>
      <c r="D43" s="45">
        <v>385</v>
      </c>
      <c r="E43" s="46"/>
      <c r="F43" s="47">
        <f>D43*0.94</f>
        <v>361.9</v>
      </c>
      <c r="G43" s="48">
        <f>IF(O43="Not Found",0,F43)</f>
        <v>361.9</v>
      </c>
      <c r="H43" s="64" t="s">
        <v>388</v>
      </c>
      <c r="I43" s="64" t="s">
        <v>392</v>
      </c>
      <c r="J43" s="64"/>
      <c r="K43" s="64"/>
      <c r="L43" s="64" t="s">
        <v>410</v>
      </c>
      <c r="O43" s="50">
        <f>IFERROR(VLOOKUP(C:C,'Results Data'!A:F,6,FALSE), "Not Found")</f>
        <v>401</v>
      </c>
      <c r="P43" s="51">
        <f>IFERROR(VLOOKUP(C:C,'Results Data'!A:M,13,FALSE), "Not Found")</f>
        <v>79</v>
      </c>
      <c r="Q43" s="51" t="b">
        <f>AND('RIDE DATA'!$A$5&lt;'Registration Data'!$P43,'RIDE DATA'!$B$5&gt;'Registration Data'!$P43)</f>
        <v>1</v>
      </c>
      <c r="R43" s="51">
        <f>IF(Q43=TRUE,O43*0.03,0)</f>
        <v>12.03</v>
      </c>
      <c r="S43" s="49">
        <f>COUNTIF('Historical Registration Data'!D:D,'Registration Data'!C131)</f>
        <v>0</v>
      </c>
      <c r="T43" s="52">
        <f>R43+O43</f>
        <v>413.03</v>
      </c>
      <c r="U43" s="53">
        <f>T43/F43</f>
        <v>1.1412821221331859</v>
      </c>
      <c r="V43" s="74">
        <v>1200</v>
      </c>
    </row>
    <row r="44" spans="1:22" x14ac:dyDescent="0.25">
      <c r="A44" s="70" t="s">
        <v>26</v>
      </c>
      <c r="B44" s="45" t="s">
        <v>183</v>
      </c>
      <c r="C44" s="45" t="s">
        <v>184</v>
      </c>
      <c r="D44" s="45">
        <v>478</v>
      </c>
      <c r="E44" s="46"/>
      <c r="F44" s="47">
        <f>D44*0.94</f>
        <v>449.32</v>
      </c>
      <c r="G44" s="48">
        <f>IF(O44="Not Found",0,F44)</f>
        <v>449.32</v>
      </c>
      <c r="H44" s="64" t="s">
        <v>391</v>
      </c>
      <c r="I44" s="64"/>
      <c r="J44" s="64"/>
      <c r="K44" s="64"/>
      <c r="L44" s="64"/>
      <c r="O44" s="50">
        <f>IFERROR(VLOOKUP(C:C,'Results Data'!A:F,6,FALSE), "Not Found")</f>
        <v>490</v>
      </c>
      <c r="P44" s="51">
        <f>IFERROR(VLOOKUP(C:C,'Results Data'!A:M,13,FALSE), "Not Found")</f>
        <v>77</v>
      </c>
      <c r="Q44" s="51" t="b">
        <f>AND('RIDE DATA'!$A$5&lt;'Registration Data'!$P44,'RIDE DATA'!$B$5&gt;'Registration Data'!$P44)</f>
        <v>1</v>
      </c>
      <c r="R44" s="51">
        <f>IF(Q44=TRUE,O44*0.03,0)</f>
        <v>14.7</v>
      </c>
      <c r="S44" s="49">
        <f>COUNTIF('Historical Registration Data'!D:D,'Registration Data'!C79)</f>
        <v>0</v>
      </c>
      <c r="T44" s="52">
        <f>R44+O44</f>
        <v>504.7</v>
      </c>
      <c r="U44" s="53">
        <f>T44/F44</f>
        <v>1.123252915516781</v>
      </c>
      <c r="V44" s="74">
        <v>1200</v>
      </c>
    </row>
    <row r="45" spans="1:22" x14ac:dyDescent="0.25">
      <c r="A45" s="68" t="s">
        <v>29</v>
      </c>
      <c r="B45" s="45" t="s">
        <v>163</v>
      </c>
      <c r="C45" s="45" t="s">
        <v>164</v>
      </c>
      <c r="D45" s="45">
        <v>395</v>
      </c>
      <c r="E45" s="46"/>
      <c r="F45" s="47">
        <f>D45*0.94</f>
        <v>371.29999999999995</v>
      </c>
      <c r="G45" s="48">
        <f>IF(O45="Not Found",0,F45)</f>
        <v>371.29999999999995</v>
      </c>
      <c r="H45" s="64"/>
      <c r="I45" s="64"/>
      <c r="J45" s="64"/>
      <c r="K45" s="64"/>
      <c r="L45" s="64"/>
      <c r="O45" s="50">
        <f>IFERROR(VLOOKUP(C:C,'Results Data'!A:F,6,FALSE), "Not Found")</f>
        <v>409</v>
      </c>
      <c r="P45" s="51">
        <f>IFERROR(VLOOKUP(C:C,'Results Data'!A:M,13,FALSE), "Not Found")</f>
        <v>81</v>
      </c>
      <c r="Q45" s="51" t="b">
        <f>AND('RIDE DATA'!$A$5&lt;'Registration Data'!$P45,'RIDE DATA'!$B$5&gt;'Registration Data'!$P45)</f>
        <v>1</v>
      </c>
      <c r="R45" s="51">
        <f>IF(Q45=TRUE,O45*0.03,0)</f>
        <v>12.27</v>
      </c>
      <c r="S45" s="49">
        <f>COUNTIF('Historical Registration Data'!D:D,'Registration Data'!C69)</f>
        <v>0</v>
      </c>
      <c r="T45" s="52">
        <f>R45+O45</f>
        <v>421.27</v>
      </c>
      <c r="U45" s="53">
        <f>T45/F45</f>
        <v>1.1345812011850256</v>
      </c>
      <c r="V45" s="74">
        <v>1200</v>
      </c>
    </row>
    <row r="46" spans="1:22" x14ac:dyDescent="0.25">
      <c r="A46" s="66" t="s">
        <v>28</v>
      </c>
      <c r="B46" s="45" t="s">
        <v>185</v>
      </c>
      <c r="C46" s="45" t="s">
        <v>186</v>
      </c>
      <c r="D46" s="45">
        <v>506</v>
      </c>
      <c r="E46" s="46"/>
      <c r="F46" s="47">
        <f>D46*0.94</f>
        <v>475.64</v>
      </c>
      <c r="G46" s="48">
        <f>IF(O46="Not Found",0,F46)</f>
        <v>475.64</v>
      </c>
      <c r="H46" s="64"/>
      <c r="I46" s="64"/>
      <c r="J46" s="64"/>
      <c r="K46" s="64"/>
      <c r="L46" s="64"/>
      <c r="O46" s="50">
        <f>IFERROR(VLOOKUP(C:C,'Results Data'!A:F,6,FALSE), "Not Found")</f>
        <v>521</v>
      </c>
      <c r="P46" s="51">
        <f>IFERROR(VLOOKUP(C:C,'Results Data'!A:M,13,FALSE), "Not Found")</f>
        <v>80</v>
      </c>
      <c r="Q46" s="51" t="b">
        <f>AND('RIDE DATA'!$A$5&lt;'Registration Data'!$P46,'RIDE DATA'!$B$5&gt;'Registration Data'!$P46)</f>
        <v>1</v>
      </c>
      <c r="R46" s="51">
        <f>IF(Q46=TRUE,O46*0.03,0)</f>
        <v>15.629999999999999</v>
      </c>
      <c r="S46" s="49">
        <f>COUNTIF('Historical Registration Data'!D:D,'Registration Data'!C80)</f>
        <v>0</v>
      </c>
      <c r="T46" s="52">
        <f>R46+O46</f>
        <v>536.63</v>
      </c>
      <c r="U46" s="53">
        <f>T46/F46</f>
        <v>1.1282272306786645</v>
      </c>
      <c r="V46" s="74">
        <v>1200</v>
      </c>
    </row>
    <row r="47" spans="1:22" x14ac:dyDescent="0.25">
      <c r="A47" s="68"/>
      <c r="B47" s="45" t="s">
        <v>70</v>
      </c>
      <c r="C47" s="45" t="s">
        <v>71</v>
      </c>
      <c r="D47" s="45">
        <v>419</v>
      </c>
      <c r="E47" s="46"/>
      <c r="F47" s="47">
        <f>D47*0.94</f>
        <v>393.85999999999996</v>
      </c>
      <c r="G47" s="48">
        <f>IF(O47="Not Found",0,F47)</f>
        <v>393.85999999999996</v>
      </c>
      <c r="H47" s="64"/>
      <c r="I47" s="64"/>
      <c r="J47" s="64"/>
      <c r="K47" s="64"/>
      <c r="L47" s="64"/>
      <c r="O47" s="50">
        <f>IFERROR(VLOOKUP(C:C,'Results Data'!A:F,6,FALSE), "Not Found")</f>
        <v>0</v>
      </c>
      <c r="P47" s="51">
        <f>IFERROR(VLOOKUP(C:C,'Results Data'!A:M,13,FALSE), "Not Found")</f>
        <v>0</v>
      </c>
      <c r="Q47" s="51" t="b">
        <f>AND('RIDE DATA'!$A$5&lt;'Registration Data'!$P47,'RIDE DATA'!$B$5&gt;'Registration Data'!$P47)</f>
        <v>0</v>
      </c>
      <c r="R47" s="51">
        <f>IF(Q47=TRUE,O47*0.03,0)</f>
        <v>0</v>
      </c>
      <c r="S47" s="49">
        <f>COUNTIF('Historical Registration Data'!D:D,'Registration Data'!C21)</f>
        <v>0</v>
      </c>
      <c r="T47" s="52">
        <f>R47+O47</f>
        <v>0</v>
      </c>
      <c r="U47" s="53">
        <f>T47/F47</f>
        <v>0</v>
      </c>
      <c r="V47" s="54">
        <f t="shared" si="0"/>
        <v>0</v>
      </c>
    </row>
    <row r="48" spans="1:22" x14ac:dyDescent="0.25">
      <c r="A48" s="72" t="s">
        <v>25</v>
      </c>
      <c r="B48" s="45" t="s">
        <v>177</v>
      </c>
      <c r="C48" s="45" t="s">
        <v>178</v>
      </c>
      <c r="D48" s="45">
        <v>266</v>
      </c>
      <c r="E48" s="46"/>
      <c r="F48" s="47">
        <f>D48*0.94</f>
        <v>250.04</v>
      </c>
      <c r="G48" s="48">
        <f>IF(O48="Not Found",0,F48)</f>
        <v>250.04</v>
      </c>
      <c r="H48" s="64" t="s">
        <v>388</v>
      </c>
      <c r="I48" s="64" t="s">
        <v>389</v>
      </c>
      <c r="J48" s="64" t="s">
        <v>397</v>
      </c>
      <c r="K48" s="64"/>
      <c r="L48" s="64"/>
      <c r="O48" s="50">
        <f>IFERROR(VLOOKUP(C:C,'Results Data'!A:F,6,FALSE), "Not Found")</f>
        <v>280</v>
      </c>
      <c r="P48" s="51">
        <f>IFERROR(VLOOKUP(C:C,'Results Data'!A:M,13,FALSE), "Not Found")</f>
        <v>80</v>
      </c>
      <c r="Q48" s="51" t="b">
        <f>AND('RIDE DATA'!$A$5&lt;'Registration Data'!$P48,'RIDE DATA'!$B$5&gt;'Registration Data'!$P48)</f>
        <v>1</v>
      </c>
      <c r="R48" s="51">
        <f>IF(Q48=TRUE,O48*0.03,0)</f>
        <v>8.4</v>
      </c>
      <c r="S48" s="49">
        <f>COUNTIF('Historical Registration Data'!D:D,'Registration Data'!C76)</f>
        <v>0</v>
      </c>
      <c r="T48" s="52">
        <f>R48+O48</f>
        <v>288.39999999999998</v>
      </c>
      <c r="U48" s="53">
        <f>T48/F48</f>
        <v>1.1534154535274355</v>
      </c>
      <c r="V48" s="74">
        <v>1200</v>
      </c>
    </row>
    <row r="49" spans="1:22" x14ac:dyDescent="0.25">
      <c r="A49" s="70" t="s">
        <v>26</v>
      </c>
      <c r="B49" s="45" t="s">
        <v>118</v>
      </c>
      <c r="C49" s="45" t="s">
        <v>119</v>
      </c>
      <c r="D49" s="45">
        <v>319</v>
      </c>
      <c r="E49" s="46"/>
      <c r="F49" s="47">
        <f>D49*0.94</f>
        <v>299.85999999999996</v>
      </c>
      <c r="G49" s="48">
        <f>IF(O49="Not Found",0,F49)</f>
        <v>299.85999999999996</v>
      </c>
      <c r="H49" s="64" t="s">
        <v>388</v>
      </c>
      <c r="I49" s="64"/>
      <c r="J49" s="64"/>
      <c r="K49" s="64"/>
      <c r="L49" s="64"/>
      <c r="O49" s="50">
        <f>IFERROR(VLOOKUP(C:C,'Results Data'!A:F,6,FALSE), "Not Found")</f>
        <v>326</v>
      </c>
      <c r="P49" s="51">
        <f>IFERROR(VLOOKUP(C:C,'Results Data'!A:M,13,FALSE), "Not Found")</f>
        <v>77</v>
      </c>
      <c r="Q49" s="51" t="b">
        <f>AND('RIDE DATA'!$A$5&lt;'Registration Data'!$P49,'RIDE DATA'!$B$5&gt;'Registration Data'!$P49)</f>
        <v>1</v>
      </c>
      <c r="R49" s="51">
        <f>IF(Q49=TRUE,O49*0.03,0)</f>
        <v>9.7799999999999994</v>
      </c>
      <c r="S49" s="49">
        <f>COUNTIF('Historical Registration Data'!D:D,'Registration Data'!C45)</f>
        <v>0</v>
      </c>
      <c r="T49" s="52">
        <f>R49+O49</f>
        <v>335.78</v>
      </c>
      <c r="U49" s="53">
        <f>T49/F49</f>
        <v>1.1197892349763223</v>
      </c>
      <c r="V49" s="54">
        <f t="shared" si="0"/>
        <v>1197.8923497632231</v>
      </c>
    </row>
    <row r="50" spans="1:22" x14ac:dyDescent="0.25">
      <c r="A50" s="70" t="s">
        <v>26</v>
      </c>
      <c r="B50" s="45" t="s">
        <v>223</v>
      </c>
      <c r="C50" s="45" t="s">
        <v>224</v>
      </c>
      <c r="D50" s="45">
        <v>614</v>
      </c>
      <c r="E50" s="46"/>
      <c r="F50" s="47">
        <f>D50*0.94</f>
        <v>577.16</v>
      </c>
      <c r="G50" s="48">
        <f>IF(O50="Not Found",0,F50)</f>
        <v>577.16</v>
      </c>
      <c r="H50" s="64"/>
      <c r="I50" s="64"/>
      <c r="J50" s="64"/>
      <c r="K50" s="64"/>
      <c r="L50" s="64"/>
      <c r="O50" s="50">
        <f>IFERROR(VLOOKUP(C:C,'Results Data'!A:F,6,FALSE), "Not Found")</f>
        <v>628</v>
      </c>
      <c r="P50" s="51">
        <f>IFERROR(VLOOKUP(C:C,'Results Data'!A:M,13,FALSE), "Not Found")</f>
        <v>80</v>
      </c>
      <c r="Q50" s="51" t="b">
        <f>AND('RIDE DATA'!$A$5&lt;'Registration Data'!$P50,'RIDE DATA'!$B$5&gt;'Registration Data'!$P50)</f>
        <v>1</v>
      </c>
      <c r="R50" s="51">
        <f>IF(Q50=TRUE,O50*0.03,0)</f>
        <v>18.84</v>
      </c>
      <c r="S50" s="49">
        <f>COUNTIF('Historical Registration Data'!D:D,'Registration Data'!C99)</f>
        <v>0</v>
      </c>
      <c r="T50" s="52">
        <f>R50+O50</f>
        <v>646.84</v>
      </c>
      <c r="U50" s="53">
        <f>T50/F50</f>
        <v>1.1207290872548341</v>
      </c>
      <c r="V50" s="74">
        <v>1200</v>
      </c>
    </row>
    <row r="51" spans="1:22" x14ac:dyDescent="0.25">
      <c r="A51" s="72" t="s">
        <v>25</v>
      </c>
      <c r="B51" s="45" t="s">
        <v>323</v>
      </c>
      <c r="C51" s="45" t="s">
        <v>324</v>
      </c>
      <c r="D51" s="45">
        <v>444</v>
      </c>
      <c r="E51" s="46"/>
      <c r="F51" s="47">
        <f>D51*0.94</f>
        <v>417.35999999999996</v>
      </c>
      <c r="G51" s="48">
        <f>IF(O51="Not Found",0,F51)</f>
        <v>417.35999999999996</v>
      </c>
      <c r="H51" s="64" t="s">
        <v>388</v>
      </c>
      <c r="I51" s="64" t="s">
        <v>405</v>
      </c>
      <c r="J51" s="64"/>
      <c r="K51" s="64"/>
      <c r="L51" s="64"/>
      <c r="O51" s="50">
        <f>IFERROR(VLOOKUP(C:C,'Results Data'!A:F,6,FALSE), "Not Found")</f>
        <v>455</v>
      </c>
      <c r="P51" s="51">
        <f>IFERROR(VLOOKUP(C:C,'Results Data'!A:M,13,FALSE), "Not Found")</f>
        <v>78</v>
      </c>
      <c r="Q51" s="51" t="b">
        <f>AND('RIDE DATA'!$A$5&lt;'Registration Data'!$P51,'RIDE DATA'!$B$5&gt;'Registration Data'!$P51)</f>
        <v>1</v>
      </c>
      <c r="R51" s="51">
        <f>IF(Q51=TRUE,O51*0.03,0)</f>
        <v>13.65</v>
      </c>
      <c r="S51" s="49">
        <f>COUNTIF('Historical Registration Data'!D:D,'Registration Data'!C151)</f>
        <v>0</v>
      </c>
      <c r="T51" s="52">
        <f>R51+O51</f>
        <v>468.65</v>
      </c>
      <c r="U51" s="53">
        <f>T51/F51</f>
        <v>1.1228915085298066</v>
      </c>
      <c r="V51" s="74">
        <v>1200</v>
      </c>
    </row>
    <row r="52" spans="1:22" x14ac:dyDescent="0.25">
      <c r="A52" s="68" t="s">
        <v>29</v>
      </c>
      <c r="B52" s="45" t="s">
        <v>50</v>
      </c>
      <c r="C52" s="45" t="s">
        <v>51</v>
      </c>
      <c r="D52" s="45">
        <v>249</v>
      </c>
      <c r="E52" s="46"/>
      <c r="F52" s="47">
        <f>D52*0.94</f>
        <v>234.05999999999997</v>
      </c>
      <c r="G52" s="48">
        <f>IF(O52="Not Found",0,F52)</f>
        <v>234.05999999999997</v>
      </c>
      <c r="H52" s="64"/>
      <c r="I52" s="64"/>
      <c r="J52" s="64"/>
      <c r="K52" s="64"/>
      <c r="L52" s="64"/>
      <c r="O52" s="50">
        <f>IFERROR(VLOOKUP(C:C,'Results Data'!A:F,6,FALSE), "Not Found")</f>
        <v>250</v>
      </c>
      <c r="P52" s="51">
        <f>IFERROR(VLOOKUP(C:C,'Results Data'!A:M,13,FALSE), "Not Found")</f>
        <v>77</v>
      </c>
      <c r="Q52" s="51" t="b">
        <f>AND('RIDE DATA'!$A$5&lt;'Registration Data'!$P52,'RIDE DATA'!$B$5&gt;'Registration Data'!$P52)</f>
        <v>1</v>
      </c>
      <c r="R52" s="51">
        <f>IF(Q52=TRUE,O52*0.03,0)</f>
        <v>7.5</v>
      </c>
      <c r="S52" s="49">
        <f>COUNTIF('Historical Registration Data'!D:D,'Registration Data'!C11)</f>
        <v>0</v>
      </c>
      <c r="T52" s="52">
        <f>R52+O52</f>
        <v>257.5</v>
      </c>
      <c r="U52" s="53">
        <f>T52/F52</f>
        <v>1.1001452618986587</v>
      </c>
      <c r="V52" s="54">
        <f t="shared" si="0"/>
        <v>1001.4526189865869</v>
      </c>
    </row>
    <row r="53" spans="1:22" x14ac:dyDescent="0.25">
      <c r="A53" s="68" t="s">
        <v>29</v>
      </c>
      <c r="B53" s="45" t="s">
        <v>295</v>
      </c>
      <c r="C53" s="45" t="s">
        <v>296</v>
      </c>
      <c r="D53" s="45">
        <v>427</v>
      </c>
      <c r="E53" s="46"/>
      <c r="F53" s="47">
        <f>D53*0.94</f>
        <v>401.38</v>
      </c>
      <c r="G53" s="48">
        <f>IF(O53="Not Found",0,F53)</f>
        <v>401.38</v>
      </c>
      <c r="H53" s="64" t="s">
        <v>391</v>
      </c>
      <c r="I53" s="64" t="s">
        <v>398</v>
      </c>
      <c r="J53" s="64"/>
      <c r="K53" s="64"/>
      <c r="L53" s="64" t="s">
        <v>415</v>
      </c>
      <c r="O53" s="50">
        <f>IFERROR(VLOOKUP(C:C,'Results Data'!A:F,6,FALSE), "Not Found")</f>
        <v>431</v>
      </c>
      <c r="P53" s="51">
        <f>IFERROR(VLOOKUP(C:C,'Results Data'!A:M,13,FALSE), "Not Found")</f>
        <v>81</v>
      </c>
      <c r="Q53" s="51" t="b">
        <f>AND('RIDE DATA'!$A$5&lt;'Registration Data'!$P53,'RIDE DATA'!$B$5&gt;'Registration Data'!$P53)</f>
        <v>1</v>
      </c>
      <c r="R53" s="51">
        <f>IF(Q53=TRUE,O53*0.03,0)</f>
        <v>12.93</v>
      </c>
      <c r="S53" s="49">
        <f>COUNTIF('Historical Registration Data'!D:D,'Registration Data'!C136)</f>
        <v>0</v>
      </c>
      <c r="T53" s="52">
        <f>R53+O53</f>
        <v>443.93</v>
      </c>
      <c r="U53" s="53">
        <f>T53/F53</f>
        <v>1.1060092680253126</v>
      </c>
      <c r="V53" s="54">
        <f t="shared" si="0"/>
        <v>1060.0926802531262</v>
      </c>
    </row>
    <row r="54" spans="1:22" x14ac:dyDescent="0.25">
      <c r="A54" s="68"/>
      <c r="B54" s="45" t="s">
        <v>181</v>
      </c>
      <c r="C54" s="45" t="s">
        <v>182</v>
      </c>
      <c r="D54" s="45">
        <v>307</v>
      </c>
      <c r="E54" s="46"/>
      <c r="F54" s="47">
        <f>D54*0.94</f>
        <v>288.58</v>
      </c>
      <c r="G54" s="48">
        <f>IF(O54="Not Found",0,F54)</f>
        <v>288.58</v>
      </c>
      <c r="H54" s="64"/>
      <c r="I54" s="64"/>
      <c r="J54" s="64"/>
      <c r="K54" s="64"/>
      <c r="L54" s="64"/>
      <c r="O54" s="50">
        <f>IFERROR(VLOOKUP(C:C,'Results Data'!A:F,6,FALSE), "Not Found")</f>
        <v>0</v>
      </c>
      <c r="P54" s="51">
        <f>IFERROR(VLOOKUP(C:C,'Results Data'!A:M,13,FALSE), "Not Found")</f>
        <v>0</v>
      </c>
      <c r="Q54" s="51" t="b">
        <f>AND('RIDE DATA'!$A$5&lt;'Registration Data'!$P54,'RIDE DATA'!$B$5&gt;'Registration Data'!$P54)</f>
        <v>0</v>
      </c>
      <c r="R54" s="51">
        <f>IF(Q54=TRUE,O54*0.03,0)</f>
        <v>0</v>
      </c>
      <c r="S54" s="49">
        <f>COUNTIF('Historical Registration Data'!D:D,'Registration Data'!C78)</f>
        <v>0</v>
      </c>
      <c r="T54" s="52">
        <f>R54+O54</f>
        <v>0</v>
      </c>
      <c r="U54" s="53">
        <f>T54/F54</f>
        <v>0</v>
      </c>
      <c r="V54" s="54">
        <f t="shared" si="0"/>
        <v>0</v>
      </c>
    </row>
    <row r="55" spans="1:22" x14ac:dyDescent="0.25">
      <c r="A55" s="68" t="s">
        <v>29</v>
      </c>
      <c r="B55" s="45" t="s">
        <v>62</v>
      </c>
      <c r="C55" s="45" t="s">
        <v>63</v>
      </c>
      <c r="D55" s="45">
        <v>321</v>
      </c>
      <c r="E55" s="46"/>
      <c r="F55" s="47">
        <f>D55*0.94</f>
        <v>301.74</v>
      </c>
      <c r="G55" s="48">
        <f>IF(O55="Not Found",0,F55)</f>
        <v>301.74</v>
      </c>
      <c r="H55" s="64"/>
      <c r="I55" s="64"/>
      <c r="J55" s="64"/>
      <c r="K55" s="64"/>
      <c r="L55" s="64"/>
      <c r="O55" s="50">
        <f>IFERROR(VLOOKUP(C:C,'Results Data'!A:F,6,FALSE), "Not Found")</f>
        <v>335</v>
      </c>
      <c r="P55" s="51">
        <f>IFERROR(VLOOKUP(C:C,'Results Data'!A:M,13,FALSE), "Not Found")</f>
        <v>79</v>
      </c>
      <c r="Q55" s="51" t="b">
        <f>AND('RIDE DATA'!$A$5&lt;'Registration Data'!$P55,'RIDE DATA'!$B$5&gt;'Registration Data'!$P55)</f>
        <v>1</v>
      </c>
      <c r="R55" s="51">
        <f>IF(Q55=TRUE,O55*0.03,0)</f>
        <v>10.049999999999999</v>
      </c>
      <c r="S55" s="49">
        <f>COUNTIF('Historical Registration Data'!D:D,'Registration Data'!C17)</f>
        <v>0</v>
      </c>
      <c r="T55" s="52">
        <f>R55+O55</f>
        <v>345.05</v>
      </c>
      <c r="U55" s="53">
        <f>T55/F55</f>
        <v>1.143534168489428</v>
      </c>
      <c r="V55" s="74">
        <v>1200</v>
      </c>
    </row>
    <row r="56" spans="1:22" x14ac:dyDescent="0.25">
      <c r="A56" s="66"/>
      <c r="B56" s="45" t="s">
        <v>114</v>
      </c>
      <c r="C56" s="45" t="s">
        <v>115</v>
      </c>
      <c r="D56" s="45">
        <v>244</v>
      </c>
      <c r="E56" s="46"/>
      <c r="F56" s="47">
        <f>D56*0.94</f>
        <v>229.35999999999999</v>
      </c>
      <c r="G56" s="48">
        <f>IF(O56="Not Found",0,F56)</f>
        <v>229.35999999999999</v>
      </c>
      <c r="H56" s="64"/>
      <c r="I56" s="64"/>
      <c r="J56" s="64"/>
      <c r="K56" s="64"/>
      <c r="L56" s="64"/>
      <c r="O56" s="50">
        <f>IFERROR(VLOOKUP(C:C,'Results Data'!A:F,6,FALSE), "Not Found")</f>
        <v>0</v>
      </c>
      <c r="P56" s="51">
        <f>IFERROR(VLOOKUP(C:C,'Results Data'!A:M,13,FALSE), "Not Found")</f>
        <v>0</v>
      </c>
      <c r="Q56" s="51" t="b">
        <f>AND('RIDE DATA'!$A$5&lt;'Registration Data'!$P56,'RIDE DATA'!$B$5&gt;'Registration Data'!$P56)</f>
        <v>0</v>
      </c>
      <c r="R56" s="51">
        <f>IF(Q56=TRUE,O56*0.03,0)</f>
        <v>0</v>
      </c>
      <c r="S56" s="49">
        <f>COUNTIF('Historical Registration Data'!D:D,'Registration Data'!C43)</f>
        <v>0</v>
      </c>
      <c r="T56" s="52">
        <f>R56+O56</f>
        <v>0</v>
      </c>
      <c r="U56" s="53">
        <f>T56/F56</f>
        <v>0</v>
      </c>
      <c r="V56" s="54">
        <f t="shared" si="0"/>
        <v>0</v>
      </c>
    </row>
    <row r="57" spans="1:22" x14ac:dyDescent="0.25">
      <c r="A57" s="70" t="s">
        <v>26</v>
      </c>
      <c r="B57" s="45" t="s">
        <v>211</v>
      </c>
      <c r="C57" s="45" t="s">
        <v>212</v>
      </c>
      <c r="D57" s="45">
        <v>531</v>
      </c>
      <c r="E57" s="46"/>
      <c r="F57" s="47">
        <f>D57*0.94</f>
        <v>499.14</v>
      </c>
      <c r="G57" s="48">
        <f>IF(O57="Not Found",0,F57)</f>
        <v>499.14</v>
      </c>
      <c r="H57" s="64" t="s">
        <v>391</v>
      </c>
      <c r="I57" s="64"/>
      <c r="J57" s="64"/>
      <c r="K57" s="64"/>
      <c r="L57" s="64"/>
      <c r="O57" s="50">
        <f>IFERROR(VLOOKUP(C:C,'Results Data'!A:F,6,FALSE), "Not Found")</f>
        <v>531</v>
      </c>
      <c r="P57" s="51">
        <f>IFERROR(VLOOKUP(C:C,'Results Data'!A:M,13,FALSE), "Not Found")</f>
        <v>79</v>
      </c>
      <c r="Q57" s="51" t="b">
        <f>AND('RIDE DATA'!$A$5&lt;'Registration Data'!$P57,'RIDE DATA'!$B$5&gt;'Registration Data'!$P57)</f>
        <v>1</v>
      </c>
      <c r="R57" s="51">
        <f>IF(Q57=TRUE,O57*0.03,0)</f>
        <v>15.93</v>
      </c>
      <c r="S57" s="49">
        <f>COUNTIF('Historical Registration Data'!D:D,'Registration Data'!C93)</f>
        <v>0</v>
      </c>
      <c r="T57" s="52">
        <f>R57+O57</f>
        <v>546.92999999999995</v>
      </c>
      <c r="U57" s="53">
        <f>T57/F57</f>
        <v>1.0957446808510638</v>
      </c>
      <c r="V57" s="54">
        <f t="shared" si="0"/>
        <v>957.44680851063799</v>
      </c>
    </row>
    <row r="58" spans="1:22" x14ac:dyDescent="0.25">
      <c r="A58" s="66" t="s">
        <v>28</v>
      </c>
      <c r="B58" s="45" t="s">
        <v>145</v>
      </c>
      <c r="C58" s="45" t="s">
        <v>146</v>
      </c>
      <c r="D58" s="45">
        <v>628</v>
      </c>
      <c r="E58" s="46"/>
      <c r="F58" s="47">
        <f>D58*0.94</f>
        <v>590.31999999999994</v>
      </c>
      <c r="G58" s="48">
        <f>IF(O58="Not Found",0,F58)</f>
        <v>590.31999999999994</v>
      </c>
      <c r="H58" s="64"/>
      <c r="I58" s="64"/>
      <c r="J58" s="64"/>
      <c r="K58" s="64"/>
      <c r="L58" s="64"/>
      <c r="O58" s="50">
        <f>IFERROR(VLOOKUP(C:C,'Results Data'!A:F,6,FALSE), "Not Found")</f>
        <v>597</v>
      </c>
      <c r="P58" s="51">
        <f>IFERROR(VLOOKUP(C:C,'Results Data'!A:M,13,FALSE), "Not Found")</f>
        <v>71</v>
      </c>
      <c r="Q58" s="51" t="b">
        <f>AND('RIDE DATA'!$A$5&lt;'Registration Data'!$P58,'RIDE DATA'!$B$5&gt;'Registration Data'!$P58)</f>
        <v>0</v>
      </c>
      <c r="R58" s="51">
        <f>IF(Q58=TRUE,O58*0.03,0)</f>
        <v>0</v>
      </c>
      <c r="S58" s="49">
        <f>COUNTIF('Historical Registration Data'!D:D,'Registration Data'!C60)</f>
        <v>0</v>
      </c>
      <c r="T58" s="52">
        <f>R58+O58</f>
        <v>597</v>
      </c>
      <c r="U58" s="53">
        <f>T58/F58</f>
        <v>1.0113158964629354</v>
      </c>
      <c r="V58" s="54">
        <f t="shared" si="0"/>
        <v>113.15896462935405</v>
      </c>
    </row>
    <row r="59" spans="1:22" x14ac:dyDescent="0.25">
      <c r="A59" s="68"/>
      <c r="B59" s="45" t="s">
        <v>147</v>
      </c>
      <c r="C59" s="45" t="s">
        <v>148</v>
      </c>
      <c r="D59" s="45">
        <v>269</v>
      </c>
      <c r="E59" s="46"/>
      <c r="F59" s="47">
        <f>D59*0.94</f>
        <v>252.85999999999999</v>
      </c>
      <c r="G59" s="48">
        <f>IF(O59="Not Found",0,F59)</f>
        <v>252.85999999999999</v>
      </c>
      <c r="H59" s="64"/>
      <c r="I59" s="64"/>
      <c r="J59" s="64"/>
      <c r="K59" s="64"/>
      <c r="L59" s="64"/>
      <c r="O59" s="50">
        <f>IFERROR(VLOOKUP(C:C,'Results Data'!A:F,6,FALSE), "Not Found")</f>
        <v>0</v>
      </c>
      <c r="P59" s="51">
        <f>IFERROR(VLOOKUP(C:C,'Results Data'!A:M,13,FALSE), "Not Found")</f>
        <v>0</v>
      </c>
      <c r="Q59" s="51" t="b">
        <f>AND('RIDE DATA'!$A$5&lt;'Registration Data'!$P59,'RIDE DATA'!$B$5&gt;'Registration Data'!$P59)</f>
        <v>0</v>
      </c>
      <c r="R59" s="51">
        <f>IF(Q59=TRUE,O59*0.03,0)</f>
        <v>0</v>
      </c>
      <c r="S59" s="49">
        <f>COUNTIF('Historical Registration Data'!D:D,'Registration Data'!C61)</f>
        <v>0</v>
      </c>
      <c r="T59" s="52">
        <f>R59+O59</f>
        <v>0</v>
      </c>
      <c r="U59" s="53">
        <f>T59/F59</f>
        <v>0</v>
      </c>
      <c r="V59" s="54">
        <f t="shared" si="0"/>
        <v>0</v>
      </c>
    </row>
    <row r="60" spans="1:22" x14ac:dyDescent="0.25">
      <c r="A60" s="68" t="s">
        <v>29</v>
      </c>
      <c r="B60" s="45" t="s">
        <v>157</v>
      </c>
      <c r="C60" s="45" t="s">
        <v>158</v>
      </c>
      <c r="D60" s="45">
        <v>459</v>
      </c>
      <c r="E60" s="46"/>
      <c r="F60" s="47">
        <f>D60*0.94</f>
        <v>431.46</v>
      </c>
      <c r="G60" s="48">
        <f>IF(O60="Not Found",0,F60)</f>
        <v>431.46</v>
      </c>
      <c r="H60" s="64" t="s">
        <v>388</v>
      </c>
      <c r="I60" s="64" t="s">
        <v>389</v>
      </c>
      <c r="J60" s="64" t="s">
        <v>397</v>
      </c>
      <c r="K60" s="64"/>
      <c r="L60" s="64"/>
      <c r="O60" s="50">
        <f>IFERROR(VLOOKUP(C:C,'Results Data'!A:F,6,FALSE), "Not Found")</f>
        <v>470</v>
      </c>
      <c r="P60" s="51">
        <f>IFERROR(VLOOKUP(C:C,'Results Data'!A:M,13,FALSE), "Not Found")</f>
        <v>77</v>
      </c>
      <c r="Q60" s="51" t="b">
        <f>AND('RIDE DATA'!$A$5&lt;'Registration Data'!$P60,'RIDE DATA'!$B$5&gt;'Registration Data'!$P60)</f>
        <v>1</v>
      </c>
      <c r="R60" s="51">
        <f>IF(Q60=TRUE,O60*0.03,0)</f>
        <v>14.1</v>
      </c>
      <c r="S60" s="49">
        <f>COUNTIF('Historical Registration Data'!D:D,'Registration Data'!C66)</f>
        <v>0</v>
      </c>
      <c r="T60" s="52">
        <f>R60+O60</f>
        <v>484.1</v>
      </c>
      <c r="U60" s="53">
        <f>T60/F60</f>
        <v>1.122004357298475</v>
      </c>
      <c r="V60" s="74">
        <v>1200</v>
      </c>
    </row>
    <row r="61" spans="1:22" x14ac:dyDescent="0.25">
      <c r="A61" s="69" t="s">
        <v>29</v>
      </c>
      <c r="B61" s="55" t="s">
        <v>333</v>
      </c>
      <c r="C61" s="55" t="s">
        <v>334</v>
      </c>
      <c r="D61" s="61">
        <v>255</v>
      </c>
      <c r="F61" s="47">
        <f>D61*0.94</f>
        <v>239.7</v>
      </c>
      <c r="G61" s="48">
        <f>IF(O61="Not Found",0,F61)</f>
        <v>239.7</v>
      </c>
      <c r="H61" s="64"/>
      <c r="I61" s="64"/>
      <c r="J61" s="64"/>
      <c r="K61" s="64"/>
      <c r="L61" s="64"/>
      <c r="O61" s="50">
        <f>IFERROR(VLOOKUP(C:C,'Results Data'!A:F,6,FALSE), "Not Found")</f>
        <v>265</v>
      </c>
      <c r="P61" s="51">
        <f>IFERROR(VLOOKUP(C:C,'Results Data'!A:M,13,FALSE), "Not Found")</f>
        <v>77</v>
      </c>
      <c r="Q61" s="51" t="b">
        <f>AND('RIDE DATA'!$A$5&lt;'Registration Data'!$P61,'RIDE DATA'!$B$5&gt;'Registration Data'!$P61)</f>
        <v>1</v>
      </c>
      <c r="R61" s="51">
        <f>IF(Q61=TRUE,O61*0.03,0)</f>
        <v>7.9499999999999993</v>
      </c>
      <c r="S61" s="49">
        <f>COUNTIF('Historical Registration Data'!D:D,'Registration Data'!C156)</f>
        <v>0</v>
      </c>
      <c r="T61" s="52">
        <f>R61+O61</f>
        <v>272.95</v>
      </c>
      <c r="U61" s="53">
        <f>T61/F61</f>
        <v>1.138715060492282</v>
      </c>
      <c r="V61" s="74">
        <v>1200</v>
      </c>
    </row>
    <row r="62" spans="1:22" x14ac:dyDescent="0.25">
      <c r="A62" s="70" t="s">
        <v>26</v>
      </c>
      <c r="B62" s="45" t="s">
        <v>34</v>
      </c>
      <c r="C62" s="45" t="s">
        <v>35</v>
      </c>
      <c r="D62" s="45">
        <v>362</v>
      </c>
      <c r="E62" s="46"/>
      <c r="F62" s="47">
        <f>D62*0.94</f>
        <v>340.28</v>
      </c>
      <c r="G62" s="48">
        <f>IF(O62="Not Found",0,F62)</f>
        <v>340.28</v>
      </c>
      <c r="H62" s="64" t="s">
        <v>391</v>
      </c>
      <c r="I62" s="64" t="s">
        <v>392</v>
      </c>
      <c r="J62" s="64"/>
      <c r="K62" s="64"/>
      <c r="L62" s="64" t="s">
        <v>393</v>
      </c>
      <c r="O62" s="50">
        <f>IFERROR(VLOOKUP(C:C,'Results Data'!A:F,6,FALSE), "Not Found")</f>
        <v>371</v>
      </c>
      <c r="P62" s="51">
        <f>IFERROR(VLOOKUP(C:C,'Results Data'!A:M,13,FALSE), "Not Found")</f>
        <v>80</v>
      </c>
      <c r="Q62" s="51" t="b">
        <f>AND('RIDE DATA'!$A$5&lt;'Registration Data'!$P62,'RIDE DATA'!$B$5&gt;'Registration Data'!$P62)</f>
        <v>1</v>
      </c>
      <c r="R62" s="51">
        <f>IF(Q62=TRUE,O62*0.03,0)</f>
        <v>11.129999999999999</v>
      </c>
      <c r="S62" s="49">
        <f>COUNTIF('Historical Registration Data'!D:D,'Registration Data'!C3)</f>
        <v>0</v>
      </c>
      <c r="T62" s="52">
        <f>R62+O62</f>
        <v>382.13</v>
      </c>
      <c r="U62" s="53">
        <f>T62/F62</f>
        <v>1.1229869519219466</v>
      </c>
      <c r="V62" s="74">
        <v>1200</v>
      </c>
    </row>
    <row r="63" spans="1:22" x14ac:dyDescent="0.25">
      <c r="A63" s="72" t="s">
        <v>25</v>
      </c>
      <c r="B63" s="45" t="s">
        <v>197</v>
      </c>
      <c r="C63" s="45" t="s">
        <v>198</v>
      </c>
      <c r="D63" s="45">
        <v>361</v>
      </c>
      <c r="E63" s="46"/>
      <c r="F63" s="47">
        <f>D63*0.94</f>
        <v>339.34</v>
      </c>
      <c r="G63" s="48">
        <f>IF(O63="Not Found",0,F63)</f>
        <v>339.34</v>
      </c>
      <c r="H63" s="64" t="s">
        <v>388</v>
      </c>
      <c r="I63" s="64" t="s">
        <v>392</v>
      </c>
      <c r="J63" s="64"/>
      <c r="K63" s="64"/>
      <c r="L63" s="64" t="s">
        <v>410</v>
      </c>
      <c r="O63" s="50">
        <f>IFERROR(VLOOKUP(C:C,'Results Data'!A:F,6,FALSE), "Not Found")</f>
        <v>375</v>
      </c>
      <c r="P63" s="51">
        <f>IFERROR(VLOOKUP(C:C,'Results Data'!A:M,13,FALSE), "Not Found")</f>
        <v>81</v>
      </c>
      <c r="Q63" s="51" t="b">
        <f>AND('RIDE DATA'!$A$5&lt;'Registration Data'!$P63,'RIDE DATA'!$B$5&gt;'Registration Data'!$P63)</f>
        <v>1</v>
      </c>
      <c r="R63" s="51">
        <f>IF(Q63=TRUE,O63*0.03,0)</f>
        <v>11.25</v>
      </c>
      <c r="S63" s="49">
        <f>COUNTIF('Historical Registration Data'!D:D,'Registration Data'!C86)</f>
        <v>0</v>
      </c>
      <c r="T63" s="52">
        <f>R63+O63</f>
        <v>386.25</v>
      </c>
      <c r="U63" s="53">
        <f>T63/F63</f>
        <v>1.1382389344020747</v>
      </c>
      <c r="V63" s="74">
        <v>1200</v>
      </c>
    </row>
    <row r="64" spans="1:22" x14ac:dyDescent="0.25">
      <c r="A64" s="68" t="s">
        <v>29</v>
      </c>
      <c r="B64" s="45" t="s">
        <v>86</v>
      </c>
      <c r="C64" s="45" t="s">
        <v>87</v>
      </c>
      <c r="D64" s="45">
        <v>293</v>
      </c>
      <c r="E64" s="46" t="s">
        <v>420</v>
      </c>
      <c r="F64" s="47">
        <f>D64*0.94</f>
        <v>275.41999999999996</v>
      </c>
      <c r="G64" s="48">
        <f>IF(O64="Not Found",0,F64)</f>
        <v>275.41999999999996</v>
      </c>
      <c r="H64" s="64" t="s">
        <v>388</v>
      </c>
      <c r="I64" s="64" t="s">
        <v>392</v>
      </c>
      <c r="J64" s="64"/>
      <c r="K64" s="64"/>
      <c r="L64" s="64" t="s">
        <v>404</v>
      </c>
      <c r="O64" s="50">
        <f>IFERROR(VLOOKUP(C:C,'Results Data'!A:F,6,FALSE), "Not Found")</f>
        <v>303</v>
      </c>
      <c r="P64" s="51">
        <f>IFERROR(VLOOKUP(C:C,'Results Data'!A:M,13,FALSE), "Not Found")</f>
        <v>79</v>
      </c>
      <c r="Q64" s="51" t="b">
        <f>AND('RIDE DATA'!$A$5&lt;'Registration Data'!$P64,'RIDE DATA'!$B$5&gt;'Registration Data'!$P64)</f>
        <v>1</v>
      </c>
      <c r="R64" s="51">
        <f>IF(Q64=TRUE,O64*0.03,0)</f>
        <v>9.09</v>
      </c>
      <c r="S64" s="49">
        <f>COUNTIF('Historical Registration Data'!D:D,'Registration Data'!C29)</f>
        <v>0</v>
      </c>
      <c r="T64" s="52">
        <f>R64+O64</f>
        <v>312.08999999999997</v>
      </c>
      <c r="U64" s="53">
        <f>T64/F64</f>
        <v>1.1331421102316463</v>
      </c>
      <c r="V64" s="74">
        <v>1200</v>
      </c>
    </row>
    <row r="65" spans="1:22" x14ac:dyDescent="0.25">
      <c r="A65" s="66" t="s">
        <v>28</v>
      </c>
      <c r="B65" s="45" t="s">
        <v>173</v>
      </c>
      <c r="C65" s="45" t="s">
        <v>174</v>
      </c>
      <c r="D65" s="45">
        <v>442</v>
      </c>
      <c r="E65" s="46"/>
      <c r="F65" s="47">
        <f>D65*0.94</f>
        <v>415.47999999999996</v>
      </c>
      <c r="G65" s="48">
        <f>IF(O65="Not Found",0,F65)</f>
        <v>415.47999999999996</v>
      </c>
      <c r="H65" s="64"/>
      <c r="I65" s="64"/>
      <c r="J65" s="64"/>
      <c r="K65" s="64"/>
      <c r="L65" s="64"/>
      <c r="O65" s="50">
        <f>IFERROR(VLOOKUP(C:C,'Results Data'!A:F,6,FALSE), "Not Found")</f>
        <v>417</v>
      </c>
      <c r="P65" s="51">
        <f>IFERROR(VLOOKUP(C:C,'Results Data'!A:M,13,FALSE), "Not Found")</f>
        <v>78</v>
      </c>
      <c r="Q65" s="51" t="b">
        <f>AND('RIDE DATA'!$A$5&lt;'Registration Data'!$P65,'RIDE DATA'!$B$5&gt;'Registration Data'!$P65)</f>
        <v>1</v>
      </c>
      <c r="R65" s="51">
        <f>IF(Q65=TRUE,O65*0.03,0)</f>
        <v>12.51</v>
      </c>
      <c r="S65" s="49">
        <f>COUNTIF('Historical Registration Data'!D:D,'Registration Data'!C74)</f>
        <v>0</v>
      </c>
      <c r="T65" s="52">
        <f>R65+O65</f>
        <v>429.51</v>
      </c>
      <c r="U65" s="53">
        <f>T65/F65</f>
        <v>1.0337681717531531</v>
      </c>
      <c r="V65" s="54">
        <f t="shared" si="0"/>
        <v>337.68171753153052</v>
      </c>
    </row>
    <row r="66" spans="1:22" x14ac:dyDescent="0.25">
      <c r="A66" s="68" t="s">
        <v>29</v>
      </c>
      <c r="B66" s="45" t="s">
        <v>191</v>
      </c>
      <c r="C66" s="45" t="s">
        <v>192</v>
      </c>
      <c r="D66" s="45">
        <v>314</v>
      </c>
      <c r="E66" s="46"/>
      <c r="F66" s="47">
        <f>D66*0.94</f>
        <v>295.15999999999997</v>
      </c>
      <c r="G66" s="48">
        <f>IF(O66="Not Found",0,F66)</f>
        <v>295.15999999999997</v>
      </c>
      <c r="H66" s="64" t="s">
        <v>388</v>
      </c>
      <c r="I66" s="64" t="s">
        <v>405</v>
      </c>
      <c r="J66" s="64"/>
      <c r="K66" s="64"/>
      <c r="L66" s="64"/>
      <c r="O66" s="50">
        <f>IFERROR(VLOOKUP(C:C,'Results Data'!A:F,6,FALSE), "Not Found")</f>
        <v>320</v>
      </c>
      <c r="P66" s="51">
        <f>IFERROR(VLOOKUP(C:C,'Results Data'!A:M,13,FALSE), "Not Found")</f>
        <v>75</v>
      </c>
      <c r="Q66" s="51" t="b">
        <f>AND('RIDE DATA'!$A$5&lt;'Registration Data'!$P66,'RIDE DATA'!$B$5&gt;'Registration Data'!$P66)</f>
        <v>0</v>
      </c>
      <c r="R66" s="51">
        <f>IF(Q66=TRUE,O66*0.03,0)</f>
        <v>0</v>
      </c>
      <c r="S66" s="49">
        <f>COUNTIF('Historical Registration Data'!D:D,'Registration Data'!C83)</f>
        <v>0</v>
      </c>
      <c r="T66" s="52">
        <f>R66+O66</f>
        <v>320</v>
      </c>
      <c r="U66" s="53">
        <f>T66/F66</f>
        <v>1.0841577449518907</v>
      </c>
      <c r="V66" s="54">
        <f t="shared" si="0"/>
        <v>841.57744951890652</v>
      </c>
    </row>
    <row r="67" spans="1:22" x14ac:dyDescent="0.25">
      <c r="A67" s="66" t="s">
        <v>28</v>
      </c>
      <c r="B67" s="45" t="s">
        <v>100</v>
      </c>
      <c r="C67" s="45" t="s">
        <v>101</v>
      </c>
      <c r="D67" s="45">
        <v>419</v>
      </c>
      <c r="E67" s="46"/>
      <c r="F67" s="47">
        <f>D67*0.94</f>
        <v>393.85999999999996</v>
      </c>
      <c r="G67" s="48">
        <f>IF(O67="Not Found",0,F67)</f>
        <v>393.85999999999996</v>
      </c>
      <c r="H67" s="64"/>
      <c r="I67" s="64"/>
      <c r="J67" s="64"/>
      <c r="K67" s="64"/>
      <c r="L67" s="64"/>
      <c r="O67" s="50">
        <f>IFERROR(VLOOKUP(C:C,'Results Data'!A:F,6,FALSE), "Not Found")</f>
        <v>421</v>
      </c>
      <c r="P67" s="51">
        <f>IFERROR(VLOOKUP(C:C,'Results Data'!A:M,13,FALSE), "Not Found")</f>
        <v>79</v>
      </c>
      <c r="Q67" s="51" t="b">
        <f>AND('RIDE DATA'!$A$5&lt;'Registration Data'!$P67,'RIDE DATA'!$B$5&gt;'Registration Data'!$P67)</f>
        <v>1</v>
      </c>
      <c r="R67" s="51">
        <f>IF(Q67=TRUE,O67*0.03,0)</f>
        <v>12.629999999999999</v>
      </c>
      <c r="S67" s="49">
        <f>COUNTIF('Historical Registration Data'!D:D,'Registration Data'!C36)</f>
        <v>0</v>
      </c>
      <c r="T67" s="52">
        <f>R67+O67</f>
        <v>433.63</v>
      </c>
      <c r="U67" s="53">
        <f>T67/F67</f>
        <v>1.1009749657238614</v>
      </c>
      <c r="V67" s="54">
        <f t="shared" ref="V67:V130" si="1">IF(U67&gt;100%,((U67-1)*10000),0)</f>
        <v>1009.7496572386144</v>
      </c>
    </row>
    <row r="68" spans="1:22" x14ac:dyDescent="0.25">
      <c r="A68" s="71" t="s">
        <v>26</v>
      </c>
      <c r="B68" s="55" t="s">
        <v>327</v>
      </c>
      <c r="C68" s="55" t="s">
        <v>328</v>
      </c>
      <c r="D68" s="61">
        <v>657</v>
      </c>
      <c r="F68" s="47">
        <f>D68*0.94</f>
        <v>617.57999999999993</v>
      </c>
      <c r="G68" s="48">
        <f>IF(O68="Not Found",0,F68)</f>
        <v>617.57999999999993</v>
      </c>
      <c r="H68" s="64"/>
      <c r="I68" s="64"/>
      <c r="J68" s="64"/>
      <c r="K68" s="64"/>
      <c r="L68" s="64"/>
      <c r="O68" s="50">
        <f>IFERROR(VLOOKUP(C:C,'Results Data'!A:F,6,FALSE), "Not Found")</f>
        <v>661</v>
      </c>
      <c r="P68" s="51">
        <f>IFERROR(VLOOKUP(C:C,'Results Data'!A:M,13,FALSE), "Not Found")</f>
        <v>51</v>
      </c>
      <c r="Q68" s="51" t="b">
        <f>AND('RIDE DATA'!$A$5&lt;'Registration Data'!$P68,'RIDE DATA'!$B$5&gt;'Registration Data'!$P68)</f>
        <v>0</v>
      </c>
      <c r="R68" s="51">
        <f>IF(Q68=TRUE,O68*0.03,0)</f>
        <v>0</v>
      </c>
      <c r="S68" s="49">
        <f>COUNTIF('Historical Registration Data'!D:D,'Registration Data'!C153)</f>
        <v>0</v>
      </c>
      <c r="T68" s="52">
        <f>R68+O68</f>
        <v>661</v>
      </c>
      <c r="U68" s="53">
        <f>T68/F68</f>
        <v>1.0703066809158328</v>
      </c>
      <c r="V68" s="54">
        <f t="shared" si="1"/>
        <v>703.06680915832806</v>
      </c>
    </row>
    <row r="69" spans="1:22" x14ac:dyDescent="0.25">
      <c r="A69" s="72" t="s">
        <v>25</v>
      </c>
      <c r="B69" s="45" t="s">
        <v>281</v>
      </c>
      <c r="C69" s="45" t="s">
        <v>282</v>
      </c>
      <c r="D69" s="45">
        <v>321</v>
      </c>
      <c r="E69" s="46"/>
      <c r="F69" s="47">
        <f>D69*0.94</f>
        <v>301.74</v>
      </c>
      <c r="G69" s="48">
        <f>IF(O69="Not Found",0,F69)</f>
        <v>301.74</v>
      </c>
      <c r="H69" s="64"/>
      <c r="I69" s="64"/>
      <c r="J69" s="64"/>
      <c r="K69" s="64"/>
      <c r="L69" s="64"/>
      <c r="O69" s="50">
        <f>IFERROR(VLOOKUP(C:C,'Results Data'!A:F,6,FALSE), "Not Found")</f>
        <v>323</v>
      </c>
      <c r="P69" s="51">
        <f>IFERROR(VLOOKUP(C:C,'Results Data'!A:M,13,FALSE), "Not Found")</f>
        <v>80</v>
      </c>
      <c r="Q69" s="51" t="b">
        <f>AND('RIDE DATA'!$A$5&lt;'Registration Data'!$P69,'RIDE DATA'!$B$5&gt;'Registration Data'!$P69)</f>
        <v>1</v>
      </c>
      <c r="R69" s="51">
        <f>IF(Q69=TRUE,O69*0.03,0)</f>
        <v>9.69</v>
      </c>
      <c r="S69" s="49">
        <f>COUNTIF('Historical Registration Data'!D:D,'Registration Data'!C128)</f>
        <v>0</v>
      </c>
      <c r="T69" s="52">
        <f>R69+O69</f>
        <v>332.69</v>
      </c>
      <c r="U69" s="53">
        <f>T69/F69</f>
        <v>1.1025717505136872</v>
      </c>
      <c r="V69" s="54">
        <f t="shared" si="1"/>
        <v>1025.7175051368718</v>
      </c>
    </row>
    <row r="70" spans="1:22" x14ac:dyDescent="0.25">
      <c r="A70" s="66" t="s">
        <v>28</v>
      </c>
      <c r="B70" s="45" t="s">
        <v>171</v>
      </c>
      <c r="C70" s="45" t="s">
        <v>172</v>
      </c>
      <c r="D70" s="45">
        <v>427</v>
      </c>
      <c r="E70" s="46"/>
      <c r="F70" s="47">
        <f>D70*0.94</f>
        <v>401.38</v>
      </c>
      <c r="G70" s="48">
        <f>IF(O70="Not Found",0,F70)</f>
        <v>401.38</v>
      </c>
      <c r="H70" s="64"/>
      <c r="I70" s="64"/>
      <c r="J70" s="64"/>
      <c r="K70" s="64"/>
      <c r="L70" s="64"/>
      <c r="O70" s="50">
        <f>IFERROR(VLOOKUP(C:C,'Results Data'!A:F,6,FALSE), "Not Found")</f>
        <v>424</v>
      </c>
      <c r="P70" s="51">
        <f>IFERROR(VLOOKUP(C:C,'Results Data'!A:M,13,FALSE), "Not Found")</f>
        <v>81</v>
      </c>
      <c r="Q70" s="51" t="b">
        <f>AND('RIDE DATA'!$A$5&lt;'Registration Data'!$P70,'RIDE DATA'!$B$5&gt;'Registration Data'!$P70)</f>
        <v>1</v>
      </c>
      <c r="R70" s="51">
        <f>IF(Q70=TRUE,O70*0.03,0)</f>
        <v>12.719999999999999</v>
      </c>
      <c r="S70" s="49">
        <f>COUNTIF('Historical Registration Data'!D:D,'Registration Data'!C73)</f>
        <v>0</v>
      </c>
      <c r="T70" s="52">
        <f>R70+O70</f>
        <v>436.72</v>
      </c>
      <c r="U70" s="53">
        <f>T70/F70</f>
        <v>1.0880462404703772</v>
      </c>
      <c r="V70" s="54">
        <f t="shared" si="1"/>
        <v>880.46240470377234</v>
      </c>
    </row>
    <row r="71" spans="1:22" x14ac:dyDescent="0.25">
      <c r="A71" s="68" t="s">
        <v>29</v>
      </c>
      <c r="B71" s="45" t="s">
        <v>46</v>
      </c>
      <c r="C71" s="45" t="s">
        <v>47</v>
      </c>
      <c r="D71" s="45">
        <v>542</v>
      </c>
      <c r="E71" s="46"/>
      <c r="F71" s="47">
        <f>D71*0.94</f>
        <v>509.47999999999996</v>
      </c>
      <c r="G71" s="48">
        <f>IF(O71="Not Found",0,F71)</f>
        <v>509.47999999999996</v>
      </c>
      <c r="H71" s="64"/>
      <c r="I71" s="64"/>
      <c r="J71" s="64"/>
      <c r="K71" s="64"/>
      <c r="L71" s="64"/>
      <c r="O71" s="50">
        <f>IFERROR(VLOOKUP(C:C,'Results Data'!A:F,6,FALSE), "Not Found")</f>
        <v>526</v>
      </c>
      <c r="P71" s="51">
        <f>IFERROR(VLOOKUP(C:C,'Results Data'!A:M,13,FALSE), "Not Found")</f>
        <v>78</v>
      </c>
      <c r="Q71" s="51" t="b">
        <f>AND('RIDE DATA'!$A$5&lt;'Registration Data'!$P71,'RIDE DATA'!$B$5&gt;'Registration Data'!$P71)</f>
        <v>1</v>
      </c>
      <c r="R71" s="51">
        <f>IF(Q71=TRUE,O71*0.03,0)</f>
        <v>15.78</v>
      </c>
      <c r="S71" s="49">
        <f>COUNTIF('Historical Registration Data'!D:D,'Registration Data'!C9)</f>
        <v>0</v>
      </c>
      <c r="T71" s="52">
        <f>R71+O71</f>
        <v>541.78</v>
      </c>
      <c r="U71" s="53">
        <f>T71/F71</f>
        <v>1.0633979744052759</v>
      </c>
      <c r="V71" s="54">
        <f t="shared" si="1"/>
        <v>633.97974405275943</v>
      </c>
    </row>
    <row r="72" spans="1:22" x14ac:dyDescent="0.25">
      <c r="A72" s="67" t="s">
        <v>28</v>
      </c>
      <c r="B72" s="55" t="s">
        <v>337</v>
      </c>
      <c r="C72" s="55" t="s">
        <v>338</v>
      </c>
      <c r="D72" s="61">
        <v>242</v>
      </c>
      <c r="F72" s="47">
        <f>D72*0.94</f>
        <v>227.48</v>
      </c>
      <c r="G72" s="48">
        <f>IF(O72="Not Found",0,F72)</f>
        <v>227.48</v>
      </c>
      <c r="H72" s="64"/>
      <c r="I72" s="64"/>
      <c r="J72" s="64"/>
      <c r="K72" s="64"/>
      <c r="L72" s="64"/>
      <c r="O72" s="50">
        <f>IFERROR(VLOOKUP(C:C,'Results Data'!A:F,6,FALSE), "Not Found")</f>
        <v>254</v>
      </c>
      <c r="P72" s="51">
        <f>IFERROR(VLOOKUP(C:C,'Results Data'!A:M,13,FALSE), "Not Found")</f>
        <v>74</v>
      </c>
      <c r="Q72" s="51" t="b">
        <f>AND('RIDE DATA'!$A$5&lt;'Registration Data'!$P72,'RIDE DATA'!$B$5&gt;'Registration Data'!$P72)</f>
        <v>0</v>
      </c>
      <c r="R72" s="51">
        <f>IF(Q72=TRUE,O72*0.03,0)</f>
        <v>0</v>
      </c>
      <c r="S72" s="49">
        <f>COUNTIF('Historical Registration Data'!D:D,'Registration Data'!C158)</f>
        <v>0</v>
      </c>
      <c r="T72" s="52">
        <f>R72+O72</f>
        <v>254</v>
      </c>
      <c r="U72" s="53">
        <f>T72/F72</f>
        <v>1.1165816775101107</v>
      </c>
      <c r="V72" s="54">
        <f t="shared" si="1"/>
        <v>1165.8167751011072</v>
      </c>
    </row>
    <row r="73" spans="1:22" x14ac:dyDescent="0.25">
      <c r="A73" s="72" t="s">
        <v>25</v>
      </c>
      <c r="B73" s="45" t="s">
        <v>66</v>
      </c>
      <c r="C73" s="45" t="s">
        <v>67</v>
      </c>
      <c r="D73" s="45">
        <v>428</v>
      </c>
      <c r="E73" s="46"/>
      <c r="F73" s="47">
        <f>D73*0.94</f>
        <v>402.32</v>
      </c>
      <c r="G73" s="48">
        <f>IF(O73="Not Found",0,F73)</f>
        <v>402.32</v>
      </c>
      <c r="H73" s="64" t="s">
        <v>388</v>
      </c>
      <c r="I73" s="64" t="s">
        <v>389</v>
      </c>
      <c r="J73" s="64" t="s">
        <v>397</v>
      </c>
      <c r="K73" s="64"/>
      <c r="L73" s="64"/>
      <c r="O73" s="50">
        <f>IFERROR(VLOOKUP(C:C,'Results Data'!A:F,6,FALSE), "Not Found")</f>
        <v>432</v>
      </c>
      <c r="P73" s="51">
        <f>IFERROR(VLOOKUP(C:C,'Results Data'!A:M,13,FALSE), "Not Found")</f>
        <v>79</v>
      </c>
      <c r="Q73" s="51" t="b">
        <f>AND('RIDE DATA'!$A$5&lt;'Registration Data'!$P73,'RIDE DATA'!$B$5&gt;'Registration Data'!$P73)</f>
        <v>1</v>
      </c>
      <c r="R73" s="51">
        <f>IF(Q73=TRUE,O73*0.03,0)</f>
        <v>12.959999999999999</v>
      </c>
      <c r="S73" s="49">
        <f>COUNTIF('Historical Registration Data'!D:D,'Registration Data'!C19)</f>
        <v>0</v>
      </c>
      <c r="T73" s="52">
        <f>R73+O73</f>
        <v>444.96</v>
      </c>
      <c r="U73" s="53">
        <f>T73/F73</f>
        <v>1.105985285344999</v>
      </c>
      <c r="V73" s="54">
        <f t="shared" si="1"/>
        <v>1059.8528534499897</v>
      </c>
    </row>
    <row r="74" spans="1:22" x14ac:dyDescent="0.25">
      <c r="A74" s="66" t="s">
        <v>28</v>
      </c>
      <c r="B74" s="45" t="s">
        <v>165</v>
      </c>
      <c r="C74" s="45" t="s">
        <v>166</v>
      </c>
      <c r="D74" s="45">
        <v>507</v>
      </c>
      <c r="E74" s="46"/>
      <c r="F74" s="47">
        <f>D74*0.94</f>
        <v>476.58</v>
      </c>
      <c r="G74" s="48">
        <f>IF(O74="Not Found",0,F74)</f>
        <v>476.58</v>
      </c>
      <c r="H74" s="64"/>
      <c r="I74" s="64"/>
      <c r="J74" s="64"/>
      <c r="K74" s="64"/>
      <c r="L74" s="64"/>
      <c r="O74" s="50">
        <f>IFERROR(VLOOKUP(C:C,'Results Data'!A:F,6,FALSE), "Not Found")</f>
        <v>518</v>
      </c>
      <c r="P74" s="51">
        <f>IFERROR(VLOOKUP(C:C,'Results Data'!A:M,13,FALSE), "Not Found")</f>
        <v>77</v>
      </c>
      <c r="Q74" s="51" t="b">
        <f>AND('RIDE DATA'!$A$5&lt;'Registration Data'!$P74,'RIDE DATA'!$B$5&gt;'Registration Data'!$P74)</f>
        <v>1</v>
      </c>
      <c r="R74" s="51">
        <f>IF(Q74=TRUE,O74*0.03,0)</f>
        <v>15.54</v>
      </c>
      <c r="S74" s="49">
        <f>COUNTIF('Historical Registration Data'!D:D,'Registration Data'!C70)</f>
        <v>0</v>
      </c>
      <c r="T74" s="52">
        <f>R74+O74</f>
        <v>533.54</v>
      </c>
      <c r="U74" s="53">
        <f>T74/F74</f>
        <v>1.1195182340845189</v>
      </c>
      <c r="V74" s="54">
        <f t="shared" si="1"/>
        <v>1195.1823408451889</v>
      </c>
    </row>
    <row r="75" spans="1:22" x14ac:dyDescent="0.25">
      <c r="A75" s="70" t="s">
        <v>26</v>
      </c>
      <c r="B75" s="45" t="s">
        <v>102</v>
      </c>
      <c r="C75" s="45" t="s">
        <v>103</v>
      </c>
      <c r="D75" s="45">
        <v>687</v>
      </c>
      <c r="E75" s="46"/>
      <c r="F75" s="47">
        <f>D75*0.94</f>
        <v>645.78</v>
      </c>
      <c r="G75" s="48">
        <f>IF(O75="Not Found",0,F75)</f>
        <v>645.78</v>
      </c>
      <c r="H75" s="64" t="s">
        <v>388</v>
      </c>
      <c r="I75" s="64" t="s">
        <v>405</v>
      </c>
      <c r="J75" s="64"/>
      <c r="K75" s="64" t="s">
        <v>406</v>
      </c>
      <c r="L75" s="64"/>
      <c r="O75" s="50">
        <f>IFERROR(VLOOKUP(C:C,'Results Data'!A:F,6,FALSE), "Not Found")</f>
        <v>682</v>
      </c>
      <c r="P75" s="51">
        <f>IFERROR(VLOOKUP(C:C,'Results Data'!A:M,13,FALSE), "Not Found")</f>
        <v>82</v>
      </c>
      <c r="Q75" s="51" t="b">
        <f>AND('RIDE DATA'!$A$5&lt;'Registration Data'!$P75,'RIDE DATA'!$B$5&gt;'Registration Data'!$P75)</f>
        <v>1</v>
      </c>
      <c r="R75" s="51">
        <f>IF(Q75=TRUE,O75*0.03,0)</f>
        <v>20.46</v>
      </c>
      <c r="S75" s="49">
        <f>COUNTIF('Historical Registration Data'!D:D,'Registration Data'!C37)</f>
        <v>0</v>
      </c>
      <c r="T75" s="52">
        <f>R75+O75</f>
        <v>702.46</v>
      </c>
      <c r="U75" s="53">
        <f>T75/F75</f>
        <v>1.0877698287342439</v>
      </c>
      <c r="V75" s="54">
        <f t="shared" si="1"/>
        <v>877.69828734243879</v>
      </c>
    </row>
    <row r="76" spans="1:22" x14ac:dyDescent="0.25">
      <c r="A76" s="72" t="s">
        <v>25</v>
      </c>
      <c r="B76" s="45" t="s">
        <v>68</v>
      </c>
      <c r="C76" s="45" t="s">
        <v>69</v>
      </c>
      <c r="D76" s="45">
        <v>479</v>
      </c>
      <c r="E76" s="46" t="s">
        <v>420</v>
      </c>
      <c r="F76" s="47">
        <f>D76*0.94</f>
        <v>450.26</v>
      </c>
      <c r="G76" s="48">
        <f>IF(O76="Not Found",0,F76)</f>
        <v>450.26</v>
      </c>
      <c r="H76" s="64" t="s">
        <v>388</v>
      </c>
      <c r="I76" s="64" t="s">
        <v>398</v>
      </c>
      <c r="J76" s="64"/>
      <c r="K76" s="64"/>
      <c r="L76" s="64" t="s">
        <v>402</v>
      </c>
      <c r="O76" s="50">
        <f>IFERROR(VLOOKUP(C:C,'Results Data'!A:F,6,FALSE), "Not Found")</f>
        <v>470</v>
      </c>
      <c r="P76" s="51">
        <f>IFERROR(VLOOKUP(C:C,'Results Data'!A:M,13,FALSE), "Not Found")</f>
        <v>77</v>
      </c>
      <c r="Q76" s="51" t="b">
        <f>AND('RIDE DATA'!$A$5&lt;'Registration Data'!$P76,'RIDE DATA'!$B$5&gt;'Registration Data'!$P76)</f>
        <v>1</v>
      </c>
      <c r="R76" s="51">
        <f>IF(Q76=TRUE,O76*0.03,0)</f>
        <v>14.1</v>
      </c>
      <c r="S76" s="49">
        <f>COUNTIF('Historical Registration Data'!D:D,'Registration Data'!C20)</f>
        <v>0</v>
      </c>
      <c r="T76" s="52">
        <f>R76+O76</f>
        <v>484.1</v>
      </c>
      <c r="U76" s="53">
        <f>T76/F76</f>
        <v>1.0751565762004176</v>
      </c>
      <c r="V76" s="54">
        <f t="shared" si="1"/>
        <v>751.56576200417601</v>
      </c>
    </row>
    <row r="77" spans="1:22" x14ac:dyDescent="0.25">
      <c r="A77" s="68" t="s">
        <v>29</v>
      </c>
      <c r="B77" s="45" t="s">
        <v>301</v>
      </c>
      <c r="C77" s="45" t="s">
        <v>302</v>
      </c>
      <c r="D77" s="45">
        <v>474</v>
      </c>
      <c r="E77" s="46"/>
      <c r="F77" s="47">
        <f>D77*0.94</f>
        <v>445.56</v>
      </c>
      <c r="G77" s="48">
        <f>IF(O77="Not Found",0,F77)</f>
        <v>445.56</v>
      </c>
      <c r="H77" s="64"/>
      <c r="I77" s="64"/>
      <c r="J77" s="64"/>
      <c r="K77" s="64"/>
      <c r="L77" s="64"/>
      <c r="O77" s="50">
        <f>IFERROR(VLOOKUP(C:C,'Results Data'!A:F,6,FALSE), "Not Found")</f>
        <v>486</v>
      </c>
      <c r="P77" s="51">
        <f>IFERROR(VLOOKUP(C:C,'Results Data'!A:M,13,FALSE), "Not Found")</f>
        <v>77</v>
      </c>
      <c r="Q77" s="51" t="b">
        <f>AND('RIDE DATA'!$A$5&lt;'Registration Data'!$P77,'RIDE DATA'!$B$5&gt;'Registration Data'!$P77)</f>
        <v>1</v>
      </c>
      <c r="R77" s="51">
        <f>IF(Q77=TRUE,O77*0.03,0)</f>
        <v>14.58</v>
      </c>
      <c r="S77" s="49">
        <f>COUNTIF('Historical Registration Data'!D:D,'Registration Data'!C139)</f>
        <v>0</v>
      </c>
      <c r="T77" s="52">
        <f>R77+O77</f>
        <v>500.58</v>
      </c>
      <c r="U77" s="53">
        <f>T77/F77</f>
        <v>1.1234850525181794</v>
      </c>
      <c r="V77" s="74">
        <v>1200</v>
      </c>
    </row>
    <row r="78" spans="1:22" x14ac:dyDescent="0.25">
      <c r="A78" s="69"/>
      <c r="B78" s="55" t="s">
        <v>384</v>
      </c>
      <c r="C78" s="55" t="s">
        <v>385</v>
      </c>
      <c r="D78" s="61">
        <v>437</v>
      </c>
      <c r="F78" s="47">
        <f>D78*0.94</f>
        <v>410.78</v>
      </c>
      <c r="G78" s="48">
        <f>IF(O78="Not Found",0,F78)</f>
        <v>410.78</v>
      </c>
      <c r="H78" s="57"/>
      <c r="I78" s="57"/>
      <c r="J78" s="57"/>
      <c r="K78" s="57"/>
      <c r="L78" s="57"/>
      <c r="O78" s="50">
        <f>IFERROR(VLOOKUP(C:C,'Results Data'!A:F,6,FALSE), "Not Found")</f>
        <v>0</v>
      </c>
      <c r="P78" s="51">
        <f>IFERROR(VLOOKUP(C:C,'Results Data'!A:M,13,FALSE), "Not Found")</f>
        <v>0</v>
      </c>
      <c r="Q78" s="51" t="b">
        <f>AND('RIDE DATA'!$A$5&lt;'Registration Data'!$P78,'RIDE DATA'!$B$5&gt;'Registration Data'!$P78)</f>
        <v>0</v>
      </c>
      <c r="R78" s="51">
        <f>IF(Q78=TRUE,O78*0.03,0)</f>
        <v>0</v>
      </c>
      <c r="S78" s="49">
        <f>COUNTIF('Historical Registration Data'!D:D,'Registration Data'!C182)</f>
        <v>0</v>
      </c>
      <c r="T78" s="52">
        <f>R78+O78</f>
        <v>0</v>
      </c>
      <c r="U78" s="53">
        <f>T78/F78</f>
        <v>0</v>
      </c>
      <c r="V78" s="54">
        <f t="shared" si="1"/>
        <v>0</v>
      </c>
    </row>
    <row r="79" spans="1:22" x14ac:dyDescent="0.25">
      <c r="A79" s="72" t="s">
        <v>25</v>
      </c>
      <c r="B79" s="45" t="s">
        <v>231</v>
      </c>
      <c r="C79" s="45" t="s">
        <v>232</v>
      </c>
      <c r="D79" s="45">
        <v>282</v>
      </c>
      <c r="E79" s="46"/>
      <c r="F79" s="47">
        <f>D79*0.94</f>
        <v>265.08</v>
      </c>
      <c r="G79" s="48">
        <f>IF(O79="Not Found",0,F79)</f>
        <v>265.08</v>
      </c>
      <c r="H79" s="64"/>
      <c r="I79" s="64"/>
      <c r="J79" s="64"/>
      <c r="K79" s="64"/>
      <c r="L79" s="64"/>
      <c r="O79" s="50">
        <f>IFERROR(VLOOKUP(C:C,'Results Data'!A:F,6,FALSE), "Not Found")</f>
        <v>306</v>
      </c>
      <c r="P79" s="51">
        <f>IFERROR(VLOOKUP(C:C,'Results Data'!A:M,13,FALSE), "Not Found")</f>
        <v>78</v>
      </c>
      <c r="Q79" s="51" t="b">
        <f>AND('RIDE DATA'!$A$5&lt;'Registration Data'!$P79,'RIDE DATA'!$B$5&gt;'Registration Data'!$P79)</f>
        <v>1</v>
      </c>
      <c r="R79" s="51">
        <f>IF(Q79=TRUE,O79*0.03,0)</f>
        <v>9.18</v>
      </c>
      <c r="S79" s="49">
        <f>COUNTIF('Historical Registration Data'!D:D,'Registration Data'!C103)</f>
        <v>0</v>
      </c>
      <c r="T79" s="52">
        <f>R79+O79</f>
        <v>315.18</v>
      </c>
      <c r="U79" s="53">
        <f>T79/F79</f>
        <v>1.1889995473064736</v>
      </c>
      <c r="V79" s="74">
        <v>1200</v>
      </c>
    </row>
    <row r="80" spans="1:22" x14ac:dyDescent="0.25">
      <c r="A80" s="70" t="s">
        <v>26</v>
      </c>
      <c r="B80" s="45" t="s">
        <v>195</v>
      </c>
      <c r="C80" s="45" t="s">
        <v>196</v>
      </c>
      <c r="D80" s="45">
        <v>380</v>
      </c>
      <c r="E80" s="46"/>
      <c r="F80" s="47">
        <f>D80*0.94</f>
        <v>357.2</v>
      </c>
      <c r="G80" s="48">
        <f>IF(O80="Not Found",0,F80)</f>
        <v>357.2</v>
      </c>
      <c r="H80" s="64" t="s">
        <v>388</v>
      </c>
      <c r="I80" s="64" t="s">
        <v>389</v>
      </c>
      <c r="J80" s="64" t="s">
        <v>409</v>
      </c>
      <c r="K80" s="64"/>
      <c r="L80" s="64"/>
      <c r="O80" s="50">
        <f>IFERROR(VLOOKUP(C:C,'Results Data'!A:F,6,FALSE), "Not Found")</f>
        <v>388</v>
      </c>
      <c r="P80" s="51">
        <f>IFERROR(VLOOKUP(C:C,'Results Data'!A:M,13,FALSE), "Not Found")</f>
        <v>75</v>
      </c>
      <c r="Q80" s="51" t="b">
        <f>AND('RIDE DATA'!$A$5&lt;'Registration Data'!$P80,'RIDE DATA'!$B$5&gt;'Registration Data'!$P80)</f>
        <v>0</v>
      </c>
      <c r="R80" s="51">
        <f>IF(Q80=TRUE,O80*0.03,0)</f>
        <v>0</v>
      </c>
      <c r="S80" s="49">
        <f>COUNTIF('Historical Registration Data'!D:D,'Registration Data'!C85)</f>
        <v>0</v>
      </c>
      <c r="T80" s="52">
        <f>R80+O80</f>
        <v>388</v>
      </c>
      <c r="U80" s="53">
        <f>T80/F80</f>
        <v>1.0862262038073909</v>
      </c>
      <c r="V80" s="54">
        <f t="shared" si="1"/>
        <v>862.2620380739088</v>
      </c>
    </row>
    <row r="81" spans="1:22" x14ac:dyDescent="0.25">
      <c r="A81" s="70" t="s">
        <v>26</v>
      </c>
      <c r="B81" s="45" t="s">
        <v>134</v>
      </c>
      <c r="C81" s="45" t="s">
        <v>135</v>
      </c>
      <c r="D81" s="45">
        <v>704</v>
      </c>
      <c r="E81" s="46"/>
      <c r="F81" s="47">
        <f>D81*0.94</f>
        <v>661.76</v>
      </c>
      <c r="G81" s="48">
        <f>IF(O81="Not Found",0,F81)</f>
        <v>661.76</v>
      </c>
      <c r="H81" s="64"/>
      <c r="I81" s="64"/>
      <c r="J81" s="64"/>
      <c r="K81" s="64"/>
      <c r="L81" s="64"/>
      <c r="O81" s="50">
        <f>IFERROR(VLOOKUP(C:C,'Results Data'!A:F,6,FALSE), "Not Found")</f>
        <v>711</v>
      </c>
      <c r="P81" s="51">
        <f>IFERROR(VLOOKUP(C:C,'Results Data'!A:M,13,FALSE), "Not Found")</f>
        <v>86</v>
      </c>
      <c r="Q81" s="51" t="b">
        <f>AND('RIDE DATA'!$A$5&lt;'Registration Data'!$P81,'RIDE DATA'!$B$5&gt;'Registration Data'!$P81)</f>
        <v>0</v>
      </c>
      <c r="R81" s="51">
        <f>IF(Q81=TRUE,O81*0.03,0)</f>
        <v>0</v>
      </c>
      <c r="S81" s="49">
        <f>COUNTIF('Historical Registration Data'!D:D,'Registration Data'!C53)</f>
        <v>0</v>
      </c>
      <c r="T81" s="52">
        <f>R81+O81</f>
        <v>711</v>
      </c>
      <c r="U81" s="53">
        <f>T81/F81</f>
        <v>1.0744076402321083</v>
      </c>
      <c r="V81" s="54">
        <f t="shared" si="1"/>
        <v>744.07640232108326</v>
      </c>
    </row>
    <row r="82" spans="1:22" x14ac:dyDescent="0.25">
      <c r="A82" s="72" t="s">
        <v>25</v>
      </c>
      <c r="B82" s="45" t="s">
        <v>110</v>
      </c>
      <c r="C82" s="45" t="s">
        <v>111</v>
      </c>
      <c r="D82" s="45">
        <v>232</v>
      </c>
      <c r="E82" s="46"/>
      <c r="F82" s="47">
        <f>D82*0.94</f>
        <v>218.07999999999998</v>
      </c>
      <c r="G82" s="48">
        <f>IF(O82="Not Found",0,F82)</f>
        <v>218.07999999999998</v>
      </c>
      <c r="H82" s="64"/>
      <c r="I82" s="64"/>
      <c r="J82" s="64"/>
      <c r="K82" s="64"/>
      <c r="L82" s="64"/>
      <c r="O82" s="50">
        <f>IFERROR(VLOOKUP(C:C,'Results Data'!A:F,6,FALSE), "Not Found")</f>
        <v>248</v>
      </c>
      <c r="P82" s="51">
        <f>IFERROR(VLOOKUP(C:C,'Results Data'!A:M,13,FALSE), "Not Found")</f>
        <v>77</v>
      </c>
      <c r="Q82" s="51" t="b">
        <f>AND('RIDE DATA'!$A$5&lt;'Registration Data'!$P82,'RIDE DATA'!$B$5&gt;'Registration Data'!$P82)</f>
        <v>1</v>
      </c>
      <c r="R82" s="51">
        <f>IF(Q82=TRUE,O82*0.03,0)</f>
        <v>7.4399999999999995</v>
      </c>
      <c r="S82" s="49">
        <f>COUNTIF('Historical Registration Data'!D:D,'Registration Data'!C41)</f>
        <v>0</v>
      </c>
      <c r="T82" s="52">
        <f>R82+O82</f>
        <v>255.44</v>
      </c>
      <c r="U82" s="53">
        <f>T82/F82</f>
        <v>1.1713132795304477</v>
      </c>
      <c r="V82" s="74">
        <v>1200</v>
      </c>
    </row>
    <row r="83" spans="1:22" x14ac:dyDescent="0.25">
      <c r="A83" s="68" t="s">
        <v>29</v>
      </c>
      <c r="B83" s="45" t="s">
        <v>153</v>
      </c>
      <c r="C83" s="45" t="s">
        <v>154</v>
      </c>
      <c r="D83" s="45">
        <v>283</v>
      </c>
      <c r="E83" s="46"/>
      <c r="F83" s="47">
        <f>D83*0.94</f>
        <v>266.02</v>
      </c>
      <c r="G83" s="48">
        <f>IF(O83="Not Found",0,F83)</f>
        <v>266.02</v>
      </c>
      <c r="H83" s="64"/>
      <c r="I83" s="64"/>
      <c r="J83" s="64"/>
      <c r="K83" s="64"/>
      <c r="L83" s="64"/>
      <c r="O83" s="50">
        <f>IFERROR(VLOOKUP(C:C,'Results Data'!A:F,6,FALSE), "Not Found")</f>
        <v>286</v>
      </c>
      <c r="P83" s="51">
        <f>IFERROR(VLOOKUP(C:C,'Results Data'!A:M,13,FALSE), "Not Found")</f>
        <v>78</v>
      </c>
      <c r="Q83" s="51" t="b">
        <f>AND('RIDE DATA'!$A$5&lt;'Registration Data'!$P83,'RIDE DATA'!$B$5&gt;'Registration Data'!$P83)</f>
        <v>1</v>
      </c>
      <c r="R83" s="51">
        <f>IF(Q83=TRUE,O83*0.03,0)</f>
        <v>8.58</v>
      </c>
      <c r="S83" s="49">
        <f>COUNTIF('Historical Registration Data'!D:D,'Registration Data'!C64)</f>
        <v>0</v>
      </c>
      <c r="T83" s="52">
        <f>R83+O83</f>
        <v>294.58</v>
      </c>
      <c r="U83" s="53">
        <f>T83/F83</f>
        <v>1.1073603488459514</v>
      </c>
      <c r="V83" s="54">
        <f t="shared" si="1"/>
        <v>1073.6034884595135</v>
      </c>
    </row>
    <row r="84" spans="1:22" x14ac:dyDescent="0.25">
      <c r="A84" s="70" t="s">
        <v>26</v>
      </c>
      <c r="B84" s="45" t="s">
        <v>229</v>
      </c>
      <c r="C84" s="45" t="s">
        <v>230</v>
      </c>
      <c r="D84" s="45">
        <v>358</v>
      </c>
      <c r="E84" s="46"/>
      <c r="F84" s="47">
        <f>D84*0.94</f>
        <v>336.52</v>
      </c>
      <c r="G84" s="48">
        <f>IF(O84="Not Found",0,F84)</f>
        <v>336.52</v>
      </c>
      <c r="H84" s="64" t="s">
        <v>413</v>
      </c>
      <c r="I84" s="64"/>
      <c r="J84" s="64"/>
      <c r="K84" s="64"/>
      <c r="L84" s="64"/>
      <c r="O84" s="50">
        <f>IFERROR(VLOOKUP(C:C,'Results Data'!A:F,6,FALSE), "Not Found")</f>
        <v>366</v>
      </c>
      <c r="P84" s="51">
        <f>IFERROR(VLOOKUP(C:C,'Results Data'!A:M,13,FALSE), "Not Found")</f>
        <v>79</v>
      </c>
      <c r="Q84" s="51" t="b">
        <f>AND('RIDE DATA'!$A$5&lt;'Registration Data'!$P84,'RIDE DATA'!$B$5&gt;'Registration Data'!$P84)</f>
        <v>1</v>
      </c>
      <c r="R84" s="51">
        <f>IF(Q84=TRUE,O84*0.03,0)</f>
        <v>10.98</v>
      </c>
      <c r="S84" s="49">
        <f>COUNTIF('Historical Registration Data'!D:D,'Registration Data'!C102)</f>
        <v>0</v>
      </c>
      <c r="T84" s="52">
        <f>R84+O84</f>
        <v>376.98</v>
      </c>
      <c r="U84" s="53">
        <f>T84/F84</f>
        <v>1.1202305955069536</v>
      </c>
      <c r="V84" s="74">
        <v>1200</v>
      </c>
    </row>
    <row r="85" spans="1:22" x14ac:dyDescent="0.25">
      <c r="A85" s="67" t="s">
        <v>28</v>
      </c>
      <c r="B85" s="55" t="s">
        <v>353</v>
      </c>
      <c r="C85" s="55" t="s">
        <v>354</v>
      </c>
      <c r="D85" s="61">
        <v>640</v>
      </c>
      <c r="F85" s="47">
        <f>D85*0.94</f>
        <v>601.59999999999991</v>
      </c>
      <c r="G85" s="48">
        <f>IF(O85="Not Found",0,F85)</f>
        <v>601.59999999999991</v>
      </c>
      <c r="H85" s="64" t="s">
        <v>394</v>
      </c>
      <c r="I85" s="64" t="s">
        <v>395</v>
      </c>
      <c r="J85" s="64" t="s">
        <v>396</v>
      </c>
      <c r="K85" s="64"/>
      <c r="L85" s="64"/>
      <c r="O85" s="50">
        <f>IFERROR(VLOOKUP(C:C,'Results Data'!A:F,6,FALSE), "Not Found")</f>
        <v>618</v>
      </c>
      <c r="P85" s="51">
        <f>IFERROR(VLOOKUP(C:C,'Results Data'!A:M,13,FALSE), "Not Found")</f>
        <v>79</v>
      </c>
      <c r="Q85" s="51" t="b">
        <f>AND('RIDE DATA'!$A$5&lt;'Registration Data'!$P85,'RIDE DATA'!$B$5&gt;'Registration Data'!$P85)</f>
        <v>1</v>
      </c>
      <c r="R85" s="51">
        <f>IF(Q85=TRUE,O85*0.03,0)</f>
        <v>18.54</v>
      </c>
      <c r="S85" s="49">
        <f>COUNTIF('Historical Registration Data'!D:D,'Registration Data'!C166)</f>
        <v>0</v>
      </c>
      <c r="T85" s="52">
        <f>R85+O85</f>
        <v>636.54</v>
      </c>
      <c r="U85" s="53">
        <f>T85/F85</f>
        <v>1.0580784574468085</v>
      </c>
      <c r="V85" s="54">
        <f t="shared" si="1"/>
        <v>580.78457446808511</v>
      </c>
    </row>
    <row r="86" spans="1:22" x14ac:dyDescent="0.25">
      <c r="A86" s="70" t="s">
        <v>26</v>
      </c>
      <c r="B86" s="45" t="s">
        <v>64</v>
      </c>
      <c r="C86" s="45" t="s">
        <v>65</v>
      </c>
      <c r="D86" s="45">
        <v>374</v>
      </c>
      <c r="E86" s="46"/>
      <c r="F86" s="47">
        <f>D86*0.94</f>
        <v>351.56</v>
      </c>
      <c r="G86" s="48">
        <f>IF(O86="Not Found",0,F86)</f>
        <v>351.56</v>
      </c>
      <c r="H86" s="64"/>
      <c r="I86" s="64"/>
      <c r="J86" s="64"/>
      <c r="K86" s="64"/>
      <c r="L86" s="64"/>
      <c r="O86" s="50">
        <f>IFERROR(VLOOKUP(C:C,'Results Data'!A:F,6,FALSE), "Not Found")</f>
        <v>382</v>
      </c>
      <c r="P86" s="51">
        <f>IFERROR(VLOOKUP(C:C,'Results Data'!A:M,13,FALSE), "Not Found")</f>
        <v>78</v>
      </c>
      <c r="Q86" s="51" t="b">
        <f>AND('RIDE DATA'!$A$5&lt;'Registration Data'!$P86,'RIDE DATA'!$B$5&gt;'Registration Data'!$P86)</f>
        <v>1</v>
      </c>
      <c r="R86" s="51">
        <f>IF(Q86=TRUE,O86*0.03,0)</f>
        <v>11.459999999999999</v>
      </c>
      <c r="S86" s="49">
        <f>COUNTIF('Historical Registration Data'!D:D,'Registration Data'!C18)</f>
        <v>0</v>
      </c>
      <c r="T86" s="52">
        <f>R86+O86</f>
        <v>393.46</v>
      </c>
      <c r="U86" s="53">
        <f>T86/F86</f>
        <v>1.1191830697462737</v>
      </c>
      <c r="V86" s="54">
        <f t="shared" si="1"/>
        <v>1191.8306974627369</v>
      </c>
    </row>
    <row r="87" spans="1:22" x14ac:dyDescent="0.25">
      <c r="A87" s="68" t="s">
        <v>29</v>
      </c>
      <c r="B87" s="45" t="s">
        <v>108</v>
      </c>
      <c r="C87" s="45" t="s">
        <v>109</v>
      </c>
      <c r="D87" s="45">
        <v>530</v>
      </c>
      <c r="E87" s="46"/>
      <c r="F87" s="47">
        <f>D87*0.94</f>
        <v>498.2</v>
      </c>
      <c r="G87" s="48">
        <f>IF(O87="Not Found",0,F87)</f>
        <v>498.2</v>
      </c>
      <c r="H87" s="64" t="s">
        <v>407</v>
      </c>
      <c r="I87" s="64"/>
      <c r="J87" s="64"/>
      <c r="K87" s="64"/>
      <c r="L87" s="64"/>
      <c r="O87" s="50">
        <f>IFERROR(VLOOKUP(C:C,'Results Data'!A:F,6,FALSE), "Not Found")</f>
        <v>538</v>
      </c>
      <c r="P87" s="51">
        <f>IFERROR(VLOOKUP(C:C,'Results Data'!A:M,13,FALSE), "Not Found")</f>
        <v>80</v>
      </c>
      <c r="Q87" s="51" t="b">
        <f>AND('RIDE DATA'!$A$5&lt;'Registration Data'!$P87,'RIDE DATA'!$B$5&gt;'Registration Data'!$P87)</f>
        <v>1</v>
      </c>
      <c r="R87" s="51">
        <f>IF(Q87=TRUE,O87*0.03,0)</f>
        <v>16.14</v>
      </c>
      <c r="S87" s="49">
        <f>COUNTIF('Historical Registration Data'!D:D,'Registration Data'!C40)</f>
        <v>0</v>
      </c>
      <c r="T87" s="52">
        <f>R87+O87</f>
        <v>554.14</v>
      </c>
      <c r="U87" s="53">
        <f>T87/F87</f>
        <v>1.1122842232035328</v>
      </c>
      <c r="V87" s="54">
        <f t="shared" si="1"/>
        <v>1122.8422320353282</v>
      </c>
    </row>
    <row r="88" spans="1:22" x14ac:dyDescent="0.25">
      <c r="A88" s="66" t="s">
        <v>28</v>
      </c>
      <c r="B88" s="45" t="s">
        <v>76</v>
      </c>
      <c r="C88" s="45" t="s">
        <v>77</v>
      </c>
      <c r="D88" s="45">
        <v>329</v>
      </c>
      <c r="E88" s="46"/>
      <c r="F88" s="47">
        <f>D88*0.94</f>
        <v>309.26</v>
      </c>
      <c r="G88" s="48">
        <f>IF(O88="Not Found",0,F88)</f>
        <v>309.26</v>
      </c>
      <c r="H88" s="64" t="s">
        <v>388</v>
      </c>
      <c r="I88" s="64" t="s">
        <v>389</v>
      </c>
      <c r="J88" s="64" t="s">
        <v>403</v>
      </c>
      <c r="K88" s="64"/>
      <c r="L88" s="64"/>
      <c r="O88" s="50">
        <f>IFERROR(VLOOKUP(C:C,'Results Data'!A:F,6,FALSE), "Not Found")</f>
        <v>341</v>
      </c>
      <c r="P88" s="51">
        <f>IFERROR(VLOOKUP(C:C,'Results Data'!A:M,13,FALSE), "Not Found")</f>
        <v>79</v>
      </c>
      <c r="Q88" s="51" t="b">
        <f>AND('RIDE DATA'!$A$5&lt;'Registration Data'!$P88,'RIDE DATA'!$B$5&gt;'Registration Data'!$P88)</f>
        <v>1</v>
      </c>
      <c r="R88" s="51">
        <f>IF(Q88=TRUE,O88*0.03,0)</f>
        <v>10.23</v>
      </c>
      <c r="S88" s="49">
        <f>COUNTIF('Historical Registration Data'!D:D,'Registration Data'!C24)</f>
        <v>0</v>
      </c>
      <c r="T88" s="52">
        <f>R88+O88</f>
        <v>351.23</v>
      </c>
      <c r="U88" s="53">
        <f>T88/F88</f>
        <v>1.1357110521890967</v>
      </c>
      <c r="V88" s="74">
        <v>1200</v>
      </c>
    </row>
    <row r="89" spans="1:22" x14ac:dyDescent="0.25">
      <c r="A89" s="70" t="s">
        <v>26</v>
      </c>
      <c r="B89" s="45" t="s">
        <v>167</v>
      </c>
      <c r="C89" s="45" t="s">
        <v>168</v>
      </c>
      <c r="D89" s="45">
        <v>273</v>
      </c>
      <c r="E89" s="46"/>
      <c r="F89" s="47">
        <f>D89*0.94</f>
        <v>256.62</v>
      </c>
      <c r="G89" s="48">
        <f>IF(O89="Not Found",0,F89)</f>
        <v>256.62</v>
      </c>
      <c r="H89" s="64"/>
      <c r="I89" s="64"/>
      <c r="J89" s="64"/>
      <c r="K89" s="64"/>
      <c r="L89" s="64"/>
      <c r="O89" s="50">
        <f>IFERROR(VLOOKUP(C:C,'Results Data'!A:F,6,FALSE), "Not Found")</f>
        <v>279</v>
      </c>
      <c r="P89" s="51">
        <f>IFERROR(VLOOKUP(C:C,'Results Data'!A:M,13,FALSE), "Not Found")</f>
        <v>78</v>
      </c>
      <c r="Q89" s="51" t="b">
        <f>AND('RIDE DATA'!$A$5&lt;'Registration Data'!$P89,'RIDE DATA'!$B$5&gt;'Registration Data'!$P89)</f>
        <v>1</v>
      </c>
      <c r="R89" s="51">
        <f>IF(Q89=TRUE,O89*0.03,0)</f>
        <v>8.3699999999999992</v>
      </c>
      <c r="S89" s="49">
        <f>COUNTIF('Historical Registration Data'!D:D,'Registration Data'!C71)</f>
        <v>0</v>
      </c>
      <c r="T89" s="52">
        <f>R89+O89</f>
        <v>287.37</v>
      </c>
      <c r="U89" s="53">
        <f>T89/F89</f>
        <v>1.1198269815291091</v>
      </c>
      <c r="V89" s="54">
        <f t="shared" si="1"/>
        <v>1198.2698152910909</v>
      </c>
    </row>
    <row r="90" spans="1:22" x14ac:dyDescent="0.25">
      <c r="A90" s="72" t="s">
        <v>25</v>
      </c>
      <c r="B90" s="45" t="s">
        <v>315</v>
      </c>
      <c r="C90" s="45" t="s">
        <v>316</v>
      </c>
      <c r="D90" s="45">
        <v>503</v>
      </c>
      <c r="E90" s="46"/>
      <c r="F90" s="47">
        <f>D90*0.94</f>
        <v>472.82</v>
      </c>
      <c r="G90" s="48">
        <f>IF(O90="Not Found",0,F90)</f>
        <v>472.82</v>
      </c>
      <c r="H90" s="64" t="s">
        <v>388</v>
      </c>
      <c r="I90" s="64" t="s">
        <v>392</v>
      </c>
      <c r="J90" s="64"/>
      <c r="K90" s="64"/>
      <c r="L90" s="64"/>
      <c r="O90" s="50">
        <f>IFERROR(VLOOKUP(C:C,'Results Data'!A:F,6,FALSE), "Not Found")</f>
        <v>460</v>
      </c>
      <c r="P90" s="51">
        <f>IFERROR(VLOOKUP(C:C,'Results Data'!A:M,13,FALSE), "Not Found")</f>
        <v>76</v>
      </c>
      <c r="Q90" s="51" t="b">
        <f>AND('RIDE DATA'!$A$5&lt;'Registration Data'!$P90,'RIDE DATA'!$B$5&gt;'Registration Data'!$P90)</f>
        <v>1</v>
      </c>
      <c r="R90" s="51">
        <f>IF(Q90=TRUE,O90*0.03,0)</f>
        <v>13.799999999999999</v>
      </c>
      <c r="S90" s="49">
        <f>COUNTIF('Historical Registration Data'!D:D,'Registration Data'!C147)</f>
        <v>0</v>
      </c>
      <c r="T90" s="52">
        <f>R90+O90</f>
        <v>473.8</v>
      </c>
      <c r="U90" s="53">
        <f>T90/F90</f>
        <v>1.0020726703608138</v>
      </c>
      <c r="V90" s="54">
        <f t="shared" si="1"/>
        <v>20.726703608138219</v>
      </c>
    </row>
    <row r="91" spans="1:22" x14ac:dyDescent="0.25">
      <c r="A91" s="66" t="s">
        <v>28</v>
      </c>
      <c r="B91" s="45" t="s">
        <v>267</v>
      </c>
      <c r="C91" s="45" t="s">
        <v>268</v>
      </c>
      <c r="D91" s="45">
        <v>487</v>
      </c>
      <c r="E91" s="46"/>
      <c r="F91" s="47">
        <f>D91*0.94</f>
        <v>457.78</v>
      </c>
      <c r="G91" s="48">
        <f>IF(O91="Not Found",0,F91)</f>
        <v>457.78</v>
      </c>
      <c r="H91" s="64" t="s">
        <v>407</v>
      </c>
      <c r="I91" s="64" t="s">
        <v>389</v>
      </c>
      <c r="J91" s="64" t="s">
        <v>401</v>
      </c>
      <c r="K91" s="64"/>
      <c r="L91" s="64"/>
      <c r="O91" s="50">
        <f>IFERROR(VLOOKUP(C:C,'Results Data'!A:F,6,FALSE), "Not Found")</f>
        <v>512</v>
      </c>
      <c r="P91" s="51">
        <f>IFERROR(VLOOKUP(C:C,'Results Data'!A:M,13,FALSE), "Not Found")</f>
        <v>80</v>
      </c>
      <c r="Q91" s="51" t="b">
        <f>AND('RIDE DATA'!$A$5&lt;'Registration Data'!$P91,'RIDE DATA'!$B$5&gt;'Registration Data'!$P91)</f>
        <v>1</v>
      </c>
      <c r="R91" s="51">
        <f>IF(Q91=TRUE,O91*0.03,0)</f>
        <v>15.36</v>
      </c>
      <c r="S91" s="49">
        <f>COUNTIF('Historical Registration Data'!D:D,'Registration Data'!C121)</f>
        <v>0</v>
      </c>
      <c r="T91" s="52">
        <f>R91+O91</f>
        <v>527.36</v>
      </c>
      <c r="U91" s="53">
        <f>T91/F91</f>
        <v>1.1519944077941371</v>
      </c>
      <c r="V91" s="74">
        <v>1200</v>
      </c>
    </row>
    <row r="92" spans="1:22" x14ac:dyDescent="0.25">
      <c r="A92" s="72" t="s">
        <v>25</v>
      </c>
      <c r="B92" s="45" t="s">
        <v>44</v>
      </c>
      <c r="C92" s="45" t="s">
        <v>45</v>
      </c>
      <c r="D92" s="45">
        <v>384</v>
      </c>
      <c r="E92" s="46"/>
      <c r="F92" s="47">
        <f>D92*0.94</f>
        <v>360.96</v>
      </c>
      <c r="G92" s="48">
        <f>IF(O92="Not Found",0,F92)</f>
        <v>360.96</v>
      </c>
      <c r="H92" s="64"/>
      <c r="I92" s="64"/>
      <c r="J92" s="64"/>
      <c r="K92" s="64"/>
      <c r="L92" s="64"/>
      <c r="O92" s="50">
        <f>IFERROR(VLOOKUP(C:C,'Results Data'!A:F,6,FALSE), "Not Found")</f>
        <v>395</v>
      </c>
      <c r="P92" s="51">
        <f>IFERROR(VLOOKUP(C:C,'Results Data'!A:M,13,FALSE), "Not Found")</f>
        <v>76</v>
      </c>
      <c r="Q92" s="51" t="b">
        <f>AND('RIDE DATA'!$A$5&lt;'Registration Data'!$P92,'RIDE DATA'!$B$5&gt;'Registration Data'!$P92)</f>
        <v>1</v>
      </c>
      <c r="R92" s="51">
        <f>IF(Q92=TRUE,O92*0.03,0)</f>
        <v>11.85</v>
      </c>
      <c r="S92" s="49">
        <f>COUNTIF('Historical Registration Data'!D:D,'Registration Data'!C8)</f>
        <v>0</v>
      </c>
      <c r="T92" s="52">
        <f>R92+O92</f>
        <v>406.85</v>
      </c>
      <c r="U92" s="53">
        <f>T92/F92</f>
        <v>1.12713320035461</v>
      </c>
      <c r="V92" s="74">
        <v>1200</v>
      </c>
    </row>
    <row r="93" spans="1:22" x14ac:dyDescent="0.25">
      <c r="A93" s="70" t="s">
        <v>26</v>
      </c>
      <c r="B93" s="45" t="s">
        <v>239</v>
      </c>
      <c r="C93" s="45" t="s">
        <v>240</v>
      </c>
      <c r="D93" s="45">
        <v>380</v>
      </c>
      <c r="E93" s="46"/>
      <c r="F93" s="47">
        <f>D93*0.94</f>
        <v>357.2</v>
      </c>
      <c r="G93" s="48">
        <f>IF(O93="Not Found",0,F93)</f>
        <v>357.2</v>
      </c>
      <c r="H93" s="64" t="s">
        <v>388</v>
      </c>
      <c r="I93" s="64" t="s">
        <v>389</v>
      </c>
      <c r="J93" s="64" t="s">
        <v>414</v>
      </c>
      <c r="K93" s="64"/>
      <c r="L93" s="64"/>
      <c r="O93" s="50">
        <f>IFERROR(VLOOKUP(C:C,'Results Data'!A:F,6,FALSE), "Not Found")</f>
        <v>389</v>
      </c>
      <c r="P93" s="51">
        <f>IFERROR(VLOOKUP(C:C,'Results Data'!A:M,13,FALSE), "Not Found")</f>
        <v>76</v>
      </c>
      <c r="Q93" s="51" t="b">
        <f>AND('RIDE DATA'!$A$5&lt;'Registration Data'!$P93,'RIDE DATA'!$B$5&gt;'Registration Data'!$P93)</f>
        <v>1</v>
      </c>
      <c r="R93" s="51">
        <f>IF(Q93=TRUE,O93*0.03,0)</f>
        <v>11.67</v>
      </c>
      <c r="S93" s="49">
        <f>COUNTIF('Historical Registration Data'!D:D,'Registration Data'!C107)</f>
        <v>0</v>
      </c>
      <c r="T93" s="52">
        <f>R93+O93</f>
        <v>400.67</v>
      </c>
      <c r="U93" s="53">
        <f>T93/F93</f>
        <v>1.1216965285554312</v>
      </c>
      <c r="V93" s="74">
        <v>1200</v>
      </c>
    </row>
    <row r="94" spans="1:22" x14ac:dyDescent="0.25">
      <c r="A94" s="68" t="s">
        <v>29</v>
      </c>
      <c r="B94" s="45" t="s">
        <v>209</v>
      </c>
      <c r="C94" s="45" t="s">
        <v>210</v>
      </c>
      <c r="D94" s="45">
        <v>584</v>
      </c>
      <c r="E94" s="46"/>
      <c r="F94" s="47">
        <f>D94*0.94</f>
        <v>548.95999999999992</v>
      </c>
      <c r="G94" s="48">
        <f>IF(O94="Not Found",0,F94)</f>
        <v>548.95999999999992</v>
      </c>
      <c r="H94" s="64"/>
      <c r="I94" s="64"/>
      <c r="J94" s="64"/>
      <c r="K94" s="64"/>
      <c r="L94" s="64"/>
      <c r="O94" s="50">
        <f>IFERROR(VLOOKUP(C:C,'Results Data'!A:F,6,FALSE), "Not Found")</f>
        <v>581</v>
      </c>
      <c r="P94" s="51">
        <f>IFERROR(VLOOKUP(C:C,'Results Data'!A:M,13,FALSE), "Not Found")</f>
        <v>46</v>
      </c>
      <c r="Q94" s="51" t="b">
        <f>AND('RIDE DATA'!$A$5&lt;'Registration Data'!$P94,'RIDE DATA'!$B$5&gt;'Registration Data'!$P94)</f>
        <v>0</v>
      </c>
      <c r="R94" s="51">
        <f>IF(Q94=TRUE,O94*0.03,0)</f>
        <v>0</v>
      </c>
      <c r="S94" s="49">
        <f>COUNTIF('Historical Registration Data'!D:D,'Registration Data'!C92)</f>
        <v>0</v>
      </c>
      <c r="T94" s="52">
        <f>R94+O94</f>
        <v>581</v>
      </c>
      <c r="U94" s="53">
        <f>T94/F94</f>
        <v>1.0583649081900321</v>
      </c>
      <c r="V94" s="54">
        <f t="shared" si="1"/>
        <v>583.64908190032145</v>
      </c>
    </row>
    <row r="95" spans="1:22" x14ac:dyDescent="0.25">
      <c r="A95" s="72" t="s">
        <v>25</v>
      </c>
      <c r="B95" s="45" t="s">
        <v>40</v>
      </c>
      <c r="C95" s="45" t="s">
        <v>41</v>
      </c>
      <c r="D95" s="45">
        <v>444</v>
      </c>
      <c r="E95" s="46"/>
      <c r="F95" s="47">
        <f>D95*0.94</f>
        <v>417.35999999999996</v>
      </c>
      <c r="G95" s="48">
        <f>IF(O95="Not Found",0,F95)</f>
        <v>417.35999999999996</v>
      </c>
      <c r="H95" s="64"/>
      <c r="I95" s="64"/>
      <c r="J95" s="64"/>
      <c r="K95" s="64"/>
      <c r="L95" s="64"/>
      <c r="O95" s="50">
        <f>IFERROR(VLOOKUP(C:C,'Results Data'!A:F,6,FALSE), "Not Found")</f>
        <v>448</v>
      </c>
      <c r="P95" s="51">
        <f>IFERROR(VLOOKUP(C:C,'Results Data'!A:M,13,FALSE), "Not Found")</f>
        <v>79</v>
      </c>
      <c r="Q95" s="51" t="b">
        <f>AND('RIDE DATA'!$A$5&lt;'Registration Data'!$P95,'RIDE DATA'!$B$5&gt;'Registration Data'!$P95)</f>
        <v>1</v>
      </c>
      <c r="R95" s="51">
        <f>IF(Q95=TRUE,O95*0.03,0)</f>
        <v>13.44</v>
      </c>
      <c r="S95" s="49">
        <f>COUNTIF('Historical Registration Data'!D:D,'Registration Data'!C6)</f>
        <v>0</v>
      </c>
      <c r="T95" s="52">
        <f>R95+O95</f>
        <v>461.44</v>
      </c>
      <c r="U95" s="53">
        <f>T95/F95</f>
        <v>1.1056162545524248</v>
      </c>
      <c r="V95" s="54">
        <f t="shared" si="1"/>
        <v>1056.1625455242486</v>
      </c>
    </row>
    <row r="96" spans="1:22" x14ac:dyDescent="0.25">
      <c r="A96" s="73" t="s">
        <v>25</v>
      </c>
      <c r="B96" s="55" t="s">
        <v>349</v>
      </c>
      <c r="C96" s="55" t="s">
        <v>350</v>
      </c>
      <c r="D96" s="61">
        <v>390</v>
      </c>
      <c r="F96" s="47">
        <f>D96*0.94</f>
        <v>366.59999999999997</v>
      </c>
      <c r="G96" s="48">
        <f>IF(O96="Not Found",0,F96)</f>
        <v>366.59999999999997</v>
      </c>
      <c r="H96" s="64"/>
      <c r="I96" s="64"/>
      <c r="J96" s="64"/>
      <c r="K96" s="64"/>
      <c r="L96" s="64"/>
      <c r="O96" s="50">
        <f>IFERROR(VLOOKUP(C:C,'Results Data'!A:F,6,FALSE), "Not Found")</f>
        <v>416</v>
      </c>
      <c r="P96" s="51">
        <f>IFERROR(VLOOKUP(C:C,'Results Data'!A:M,13,FALSE), "Not Found")</f>
        <v>77</v>
      </c>
      <c r="Q96" s="51" t="b">
        <f>AND('RIDE DATA'!$A$5&lt;'Registration Data'!$P96,'RIDE DATA'!$B$5&gt;'Registration Data'!$P96)</f>
        <v>1</v>
      </c>
      <c r="R96" s="51">
        <f>IF(Q96=TRUE,O96*0.03,0)</f>
        <v>12.48</v>
      </c>
      <c r="S96" s="49">
        <f>COUNTIF('Historical Registration Data'!D:D,'Registration Data'!C164)</f>
        <v>0</v>
      </c>
      <c r="T96" s="52">
        <f>R96+O96</f>
        <v>428.48</v>
      </c>
      <c r="U96" s="53">
        <f>T96/F96</f>
        <v>1.1687943262411349</v>
      </c>
      <c r="V96" s="74">
        <v>1200</v>
      </c>
    </row>
    <row r="97" spans="1:22" x14ac:dyDescent="0.25">
      <c r="A97" s="72" t="s">
        <v>25</v>
      </c>
      <c r="B97" s="45" t="s">
        <v>128</v>
      </c>
      <c r="C97" s="45" t="s">
        <v>129</v>
      </c>
      <c r="D97" s="45">
        <v>301</v>
      </c>
      <c r="E97" s="46"/>
      <c r="F97" s="47">
        <f>D97*0.94</f>
        <v>282.94</v>
      </c>
      <c r="G97" s="48">
        <f>IF(O97="Not Found",0,F97)</f>
        <v>282.94</v>
      </c>
      <c r="H97" s="64" t="s">
        <v>407</v>
      </c>
      <c r="I97" s="64" t="s">
        <v>405</v>
      </c>
      <c r="J97" s="64"/>
      <c r="K97" s="64" t="s">
        <v>408</v>
      </c>
      <c r="L97" s="64"/>
      <c r="O97" s="50">
        <f>IFERROR(VLOOKUP(C:C,'Results Data'!A:F,6,FALSE), "Not Found")</f>
        <v>313</v>
      </c>
      <c r="P97" s="51">
        <f>IFERROR(VLOOKUP(C:C,'Results Data'!A:M,13,FALSE), "Not Found")</f>
        <v>79</v>
      </c>
      <c r="Q97" s="51" t="b">
        <f>AND('RIDE DATA'!$A$5&lt;'Registration Data'!$P97,'RIDE DATA'!$B$5&gt;'Registration Data'!$P97)</f>
        <v>1</v>
      </c>
      <c r="R97" s="51">
        <f>IF(Q97=TRUE,O97*0.03,0)</f>
        <v>9.3899999999999988</v>
      </c>
      <c r="S97" s="49">
        <f>COUNTIF('Historical Registration Data'!D:D,'Registration Data'!C50)</f>
        <v>0</v>
      </c>
      <c r="T97" s="52">
        <f>R97+O97</f>
        <v>322.39</v>
      </c>
      <c r="U97" s="53">
        <f>T97/F97</f>
        <v>1.1394288541740298</v>
      </c>
      <c r="V97" s="74">
        <v>1200</v>
      </c>
    </row>
    <row r="98" spans="1:22" x14ac:dyDescent="0.25">
      <c r="A98" s="66" t="s">
        <v>28</v>
      </c>
      <c r="B98" s="45" t="s">
        <v>225</v>
      </c>
      <c r="C98" s="45" t="s">
        <v>226</v>
      </c>
      <c r="D98" s="45">
        <v>386</v>
      </c>
      <c r="E98" s="46"/>
      <c r="F98" s="47">
        <f>D98*0.94</f>
        <v>362.84</v>
      </c>
      <c r="G98" s="48">
        <f>IF(O98="Not Found",0,F98)</f>
        <v>362.84</v>
      </c>
      <c r="H98" s="64"/>
      <c r="I98" s="64"/>
      <c r="J98" s="64"/>
      <c r="K98" s="64"/>
      <c r="L98" s="64"/>
      <c r="O98" s="50">
        <f>IFERROR(VLOOKUP(C:C,'Results Data'!A:F,6,FALSE), "Not Found")</f>
        <v>402</v>
      </c>
      <c r="P98" s="51">
        <f>IFERROR(VLOOKUP(C:C,'Results Data'!A:M,13,FALSE), "Not Found")</f>
        <v>77</v>
      </c>
      <c r="Q98" s="51" t="b">
        <f>AND('RIDE DATA'!$A$5&lt;'Registration Data'!$P98,'RIDE DATA'!$B$5&gt;'Registration Data'!$P98)</f>
        <v>1</v>
      </c>
      <c r="R98" s="51">
        <f>IF(Q98=TRUE,O98*0.03,0)</f>
        <v>12.059999999999999</v>
      </c>
      <c r="S98" s="49">
        <f>COUNTIF('Historical Registration Data'!D:D,'Registration Data'!C100)</f>
        <v>0</v>
      </c>
      <c r="T98" s="52">
        <f>R98+O98</f>
        <v>414.06</v>
      </c>
      <c r="U98" s="53">
        <f>T98/F98</f>
        <v>1.1411641494873774</v>
      </c>
      <c r="V98" s="74">
        <v>1200</v>
      </c>
    </row>
    <row r="99" spans="1:22" x14ac:dyDescent="0.25">
      <c r="A99" s="72" t="s">
        <v>25</v>
      </c>
      <c r="B99" s="45" t="s">
        <v>249</v>
      </c>
      <c r="C99" s="45" t="s">
        <v>250</v>
      </c>
      <c r="D99" s="45">
        <v>382</v>
      </c>
      <c r="E99" s="46"/>
      <c r="F99" s="47">
        <f>D99*0.94</f>
        <v>359.08</v>
      </c>
      <c r="G99" s="48">
        <f>IF(O99="Not Found",0,F99)</f>
        <v>359.08</v>
      </c>
      <c r="H99" s="64"/>
      <c r="I99" s="64"/>
      <c r="J99" s="64"/>
      <c r="K99" s="64"/>
      <c r="L99" s="64"/>
      <c r="O99" s="50">
        <f>IFERROR(VLOOKUP(C:C,'Results Data'!A:F,6,FALSE), "Not Found")</f>
        <v>385</v>
      </c>
      <c r="P99" s="51">
        <f>IFERROR(VLOOKUP(C:C,'Results Data'!A:M,13,FALSE), "Not Found")</f>
        <v>76</v>
      </c>
      <c r="Q99" s="51" t="b">
        <f>AND('RIDE DATA'!$A$5&lt;'Registration Data'!$P99,'RIDE DATA'!$B$5&gt;'Registration Data'!$P99)</f>
        <v>1</v>
      </c>
      <c r="R99" s="51">
        <f>IF(Q99=TRUE,O99*0.03,0)</f>
        <v>11.549999999999999</v>
      </c>
      <c r="S99" s="49">
        <f>COUNTIF('Historical Registration Data'!D:D,'Registration Data'!C112)</f>
        <v>0</v>
      </c>
      <c r="T99" s="52">
        <f>R99+O99</f>
        <v>396.55</v>
      </c>
      <c r="U99" s="53">
        <f>T99/F99</f>
        <v>1.1043500055697895</v>
      </c>
      <c r="V99" s="54">
        <f t="shared" si="1"/>
        <v>1043.5000556978946</v>
      </c>
    </row>
    <row r="100" spans="1:22" x14ac:dyDescent="0.25">
      <c r="A100" s="68"/>
      <c r="B100" s="45" t="s">
        <v>233</v>
      </c>
      <c r="C100" s="45" t="s">
        <v>234</v>
      </c>
      <c r="D100" s="45">
        <v>413</v>
      </c>
      <c r="E100" s="46"/>
      <c r="F100" s="47">
        <f>D100*0.94</f>
        <v>388.21999999999997</v>
      </c>
      <c r="G100" s="48">
        <f>IF(O100="Not Found",0,F100)</f>
        <v>388.21999999999997</v>
      </c>
      <c r="H100" s="64"/>
      <c r="I100" s="64"/>
      <c r="J100" s="64"/>
      <c r="K100" s="64"/>
      <c r="L100" s="64"/>
      <c r="O100" s="50">
        <f>IFERROR(VLOOKUP(C:C,'Results Data'!A:F,6,FALSE), "Not Found")</f>
        <v>0</v>
      </c>
      <c r="P100" s="51">
        <f>IFERROR(VLOOKUP(C:C,'Results Data'!A:M,13,FALSE), "Not Found")</f>
        <v>0</v>
      </c>
      <c r="Q100" s="51" t="b">
        <f>AND('RIDE DATA'!$A$5&lt;'Registration Data'!$P100,'RIDE DATA'!$B$5&gt;'Registration Data'!$P100)</f>
        <v>0</v>
      </c>
      <c r="R100" s="51">
        <f>IF(Q100=TRUE,O100*0.03,0)</f>
        <v>0</v>
      </c>
      <c r="S100" s="49">
        <f>COUNTIF('Historical Registration Data'!D:D,'Registration Data'!C104)</f>
        <v>0</v>
      </c>
      <c r="T100" s="52">
        <f>R100+O100</f>
        <v>0</v>
      </c>
      <c r="U100" s="53">
        <f>T100/F100</f>
        <v>0</v>
      </c>
      <c r="V100" s="54">
        <f t="shared" si="1"/>
        <v>0</v>
      </c>
    </row>
    <row r="101" spans="1:22" x14ac:dyDescent="0.25">
      <c r="A101" s="73" t="s">
        <v>25</v>
      </c>
      <c r="B101" s="55" t="s">
        <v>378</v>
      </c>
      <c r="C101" s="55" t="s">
        <v>379</v>
      </c>
      <c r="D101" s="61">
        <v>352</v>
      </c>
      <c r="F101" s="47">
        <f>D101*0.94</f>
        <v>330.88</v>
      </c>
      <c r="G101" s="48">
        <f>IF(O101="Not Found",0,F101)</f>
        <v>330.88</v>
      </c>
      <c r="H101" s="64"/>
      <c r="I101" s="64"/>
      <c r="J101" s="64"/>
      <c r="K101" s="64"/>
      <c r="L101" s="64"/>
      <c r="O101" s="50">
        <f>IFERROR(VLOOKUP(C:C,'Results Data'!A:F,6,FALSE), "Not Found")</f>
        <v>451</v>
      </c>
      <c r="P101" s="51">
        <f>IFERROR(VLOOKUP(C:C,'Results Data'!A:M,13,FALSE), "Not Found")</f>
        <v>78</v>
      </c>
      <c r="Q101" s="51" t="b">
        <f>AND('RIDE DATA'!$A$5&lt;'Registration Data'!$P101,'RIDE DATA'!$B$5&gt;'Registration Data'!$P101)</f>
        <v>1</v>
      </c>
      <c r="R101" s="51">
        <f>IF(Q101=TRUE,O101*0.03,0)</f>
        <v>13.53</v>
      </c>
      <c r="S101" s="49">
        <f>COUNTIF('Historical Registration Data'!D:D,'Registration Data'!C179)</f>
        <v>0</v>
      </c>
      <c r="T101" s="52">
        <f>R101+O101</f>
        <v>464.53</v>
      </c>
      <c r="U101" s="53">
        <f>T101/F101</f>
        <v>1.4039228723404256</v>
      </c>
      <c r="V101" s="74">
        <v>1200</v>
      </c>
    </row>
    <row r="102" spans="1:22" x14ac:dyDescent="0.25">
      <c r="A102" s="66" t="s">
        <v>28</v>
      </c>
      <c r="B102" s="45" t="s">
        <v>138</v>
      </c>
      <c r="C102" s="45" t="s">
        <v>1313</v>
      </c>
      <c r="D102" s="45">
        <v>213</v>
      </c>
      <c r="E102" s="46" t="s">
        <v>420</v>
      </c>
      <c r="F102" s="47">
        <f>D102*0.94</f>
        <v>200.22</v>
      </c>
      <c r="G102" s="48">
        <f>IF(O102="Not Found",0,F102)</f>
        <v>200.22</v>
      </c>
      <c r="H102" s="64" t="s">
        <v>388</v>
      </c>
      <c r="I102" s="64" t="s">
        <v>389</v>
      </c>
      <c r="J102" s="64" t="s">
        <v>409</v>
      </c>
      <c r="K102" s="64"/>
      <c r="L102" s="64"/>
      <c r="O102" s="50">
        <f>IFERROR(VLOOKUP(C:C,'Results Data'!A:F,6,FALSE), "Not Found")</f>
        <v>288</v>
      </c>
      <c r="P102" s="51">
        <f>IFERROR(VLOOKUP(C:C,'Results Data'!A:M,13,FALSE), "Not Found")</f>
        <v>72</v>
      </c>
      <c r="Q102" s="51" t="b">
        <f>AND('RIDE DATA'!$A$5&lt;'Registration Data'!$P102,'RIDE DATA'!$B$5&gt;'Registration Data'!$P102)</f>
        <v>0</v>
      </c>
      <c r="R102" s="51">
        <f>IF(Q102=TRUE,O102*0.03,0)</f>
        <v>0</v>
      </c>
      <c r="S102" s="49">
        <f>COUNTIF('Historical Registration Data'!D:D,'Registration Data'!C56)</f>
        <v>0</v>
      </c>
      <c r="T102" s="52">
        <f>R102+O102</f>
        <v>288</v>
      </c>
      <c r="U102" s="53">
        <f>T102/F102</f>
        <v>1.4384177404854659</v>
      </c>
      <c r="V102" s="74">
        <v>1200</v>
      </c>
    </row>
    <row r="103" spans="1:22" x14ac:dyDescent="0.25">
      <c r="A103" s="72"/>
      <c r="B103" s="45" t="s">
        <v>261</v>
      </c>
      <c r="C103" s="45" t="s">
        <v>262</v>
      </c>
      <c r="D103" s="45">
        <v>259</v>
      </c>
      <c r="E103" s="46"/>
      <c r="F103" s="47">
        <f>D103*0.94</f>
        <v>243.45999999999998</v>
      </c>
      <c r="G103" s="48">
        <f>IF(O103="Not Found",0,F103)</f>
        <v>243.45999999999998</v>
      </c>
      <c r="H103" s="64" t="s">
        <v>388</v>
      </c>
      <c r="I103" s="64" t="s">
        <v>392</v>
      </c>
      <c r="J103" s="64"/>
      <c r="K103" s="64"/>
      <c r="L103" s="64" t="s">
        <v>402</v>
      </c>
      <c r="O103" s="50">
        <f>IFERROR(VLOOKUP(C:C,'Results Data'!A:F,6,FALSE), "Not Found")</f>
        <v>0</v>
      </c>
      <c r="P103" s="51">
        <f>IFERROR(VLOOKUP(C:C,'Results Data'!A:M,13,FALSE), "Not Found")</f>
        <v>0</v>
      </c>
      <c r="Q103" s="51" t="b">
        <f>AND('RIDE DATA'!$A$5&lt;'Registration Data'!$P103,'RIDE DATA'!$B$5&gt;'Registration Data'!$P103)</f>
        <v>0</v>
      </c>
      <c r="R103" s="51">
        <f>IF(Q103=TRUE,O103*0.03,0)</f>
        <v>0</v>
      </c>
      <c r="S103" s="49">
        <f>COUNTIF('Historical Registration Data'!D:D,'Registration Data'!C118)</f>
        <v>0</v>
      </c>
      <c r="T103" s="52">
        <f>R103+O103</f>
        <v>0</v>
      </c>
      <c r="U103" s="53">
        <f>T103/F103</f>
        <v>0</v>
      </c>
      <c r="V103" s="54">
        <f t="shared" si="1"/>
        <v>0</v>
      </c>
    </row>
    <row r="104" spans="1:22" x14ac:dyDescent="0.25">
      <c r="A104" s="66" t="s">
        <v>28</v>
      </c>
      <c r="B104" s="45" t="s">
        <v>221</v>
      </c>
      <c r="C104" s="45" t="s">
        <v>222</v>
      </c>
      <c r="D104" s="45">
        <v>538</v>
      </c>
      <c r="E104" s="46"/>
      <c r="F104" s="47">
        <f>D104*0.94</f>
        <v>505.71999999999997</v>
      </c>
      <c r="G104" s="48">
        <f>IF(O104="Not Found",0,F104)</f>
        <v>505.71999999999997</v>
      </c>
      <c r="H104" s="64"/>
      <c r="I104" s="64"/>
      <c r="J104" s="64"/>
      <c r="K104" s="64"/>
      <c r="L104" s="64"/>
      <c r="O104" s="50">
        <f>IFERROR(VLOOKUP(C:C,'Results Data'!A:F,6,FALSE), "Not Found")</f>
        <v>525</v>
      </c>
      <c r="P104" s="51">
        <f>IFERROR(VLOOKUP(C:C,'Results Data'!A:M,13,FALSE), "Not Found")</f>
        <v>79</v>
      </c>
      <c r="Q104" s="51" t="b">
        <f>AND('RIDE DATA'!$A$5&lt;'Registration Data'!$P104,'RIDE DATA'!$B$5&gt;'Registration Data'!$P104)</f>
        <v>1</v>
      </c>
      <c r="R104" s="51">
        <f>IF(Q104=TRUE,O104*0.03,0)</f>
        <v>15.75</v>
      </c>
      <c r="S104" s="49">
        <f>COUNTIF('Historical Registration Data'!D:D,'Registration Data'!C98)</f>
        <v>0</v>
      </c>
      <c r="T104" s="52">
        <f>R104+O104</f>
        <v>540.75</v>
      </c>
      <c r="U104" s="53">
        <f>T104/F104</f>
        <v>1.0692675788974138</v>
      </c>
      <c r="V104" s="54">
        <f t="shared" si="1"/>
        <v>692.6757889741375</v>
      </c>
    </row>
    <row r="105" spans="1:22" x14ac:dyDescent="0.25">
      <c r="A105" s="70" t="s">
        <v>26</v>
      </c>
      <c r="B105" s="45" t="s">
        <v>259</v>
      </c>
      <c r="C105" s="45" t="s">
        <v>260</v>
      </c>
      <c r="D105" s="45">
        <v>371</v>
      </c>
      <c r="E105" s="46"/>
      <c r="F105" s="47">
        <f>D105*0.94</f>
        <v>348.73999999999995</v>
      </c>
      <c r="G105" s="48">
        <f>IF(O105="Not Found",0,F105)</f>
        <v>348.73999999999995</v>
      </c>
      <c r="H105" s="64"/>
      <c r="I105" s="64"/>
      <c r="J105" s="64"/>
      <c r="K105" s="64"/>
      <c r="L105" s="64"/>
      <c r="O105" s="50">
        <f>IFERROR(VLOOKUP(C:C,'Results Data'!A:F,6,FALSE), "Not Found")</f>
        <v>380</v>
      </c>
      <c r="P105" s="51">
        <f>IFERROR(VLOOKUP(C:C,'Results Data'!A:M,13,FALSE), "Not Found")</f>
        <v>77</v>
      </c>
      <c r="Q105" s="51" t="b">
        <f>AND('RIDE DATA'!$A$5&lt;'Registration Data'!$P105,'RIDE DATA'!$B$5&gt;'Registration Data'!$P105)</f>
        <v>1</v>
      </c>
      <c r="R105" s="51">
        <f>IF(Q105=TRUE,O105*0.03,0)</f>
        <v>11.4</v>
      </c>
      <c r="S105" s="49">
        <f>COUNTIF('Historical Registration Data'!D:D,'Registration Data'!C117)</f>
        <v>0</v>
      </c>
      <c r="T105" s="52">
        <f>R105+O105</f>
        <v>391.4</v>
      </c>
      <c r="U105" s="53">
        <f>T105/F105</f>
        <v>1.122326088203246</v>
      </c>
      <c r="V105" s="74">
        <v>1200</v>
      </c>
    </row>
    <row r="106" spans="1:22" x14ac:dyDescent="0.25">
      <c r="A106" s="68" t="s">
        <v>29</v>
      </c>
      <c r="B106" s="45" t="s">
        <v>247</v>
      </c>
      <c r="C106" s="45" t="s">
        <v>248</v>
      </c>
      <c r="D106" s="45">
        <v>380</v>
      </c>
      <c r="E106" s="46"/>
      <c r="F106" s="47">
        <f>D106*0.94</f>
        <v>357.2</v>
      </c>
      <c r="G106" s="48">
        <f>IF(O106="Not Found",0,F106)</f>
        <v>357.2</v>
      </c>
      <c r="H106" s="64"/>
      <c r="I106" s="64"/>
      <c r="J106" s="64"/>
      <c r="K106" s="64"/>
      <c r="L106" s="64"/>
      <c r="O106" s="50">
        <f>IFERROR(VLOOKUP(C:C,'Results Data'!A:F,6,FALSE), "Not Found")</f>
        <v>362</v>
      </c>
      <c r="P106" s="51">
        <f>IFERROR(VLOOKUP(C:C,'Results Data'!A:M,13,FALSE), "Not Found")</f>
        <v>77</v>
      </c>
      <c r="Q106" s="51" t="b">
        <f>AND('RIDE DATA'!$A$5&lt;'Registration Data'!$P106,'RIDE DATA'!$B$5&gt;'Registration Data'!$P106)</f>
        <v>1</v>
      </c>
      <c r="R106" s="51">
        <f>IF(Q106=TRUE,O106*0.03,0)</f>
        <v>10.86</v>
      </c>
      <c r="S106" s="49">
        <f>COUNTIF('Historical Registration Data'!D:D,'Registration Data'!C111)</f>
        <v>0</v>
      </c>
      <c r="T106" s="52">
        <f>R106+O106</f>
        <v>372.86</v>
      </c>
      <c r="U106" s="53">
        <f>T106/F106</f>
        <v>1.0438409854423294</v>
      </c>
      <c r="V106" s="54">
        <f t="shared" si="1"/>
        <v>438.40985442329395</v>
      </c>
    </row>
    <row r="107" spans="1:22" x14ac:dyDescent="0.25">
      <c r="A107" s="68" t="s">
        <v>29</v>
      </c>
      <c r="B107" s="45" t="s">
        <v>265</v>
      </c>
      <c r="C107" s="45" t="s">
        <v>266</v>
      </c>
      <c r="D107" s="45">
        <v>512</v>
      </c>
      <c r="E107" s="46"/>
      <c r="F107" s="47">
        <f>D107*0.94</f>
        <v>481.28</v>
      </c>
      <c r="G107" s="48">
        <f>IF(O107="Not Found",0,F107)</f>
        <v>481.28</v>
      </c>
      <c r="H107" s="64"/>
      <c r="I107" s="64"/>
      <c r="J107" s="64"/>
      <c r="K107" s="64"/>
      <c r="L107" s="64"/>
      <c r="O107" s="50">
        <f>IFERROR(VLOOKUP(C:C,'Results Data'!A:F,6,FALSE), "Not Found")</f>
        <v>491</v>
      </c>
      <c r="P107" s="51">
        <f>IFERROR(VLOOKUP(C:C,'Results Data'!A:M,13,FALSE), "Not Found")</f>
        <v>79</v>
      </c>
      <c r="Q107" s="51" t="b">
        <f>AND('RIDE DATA'!$A$5&lt;'Registration Data'!$P107,'RIDE DATA'!$B$5&gt;'Registration Data'!$P107)</f>
        <v>1</v>
      </c>
      <c r="R107" s="51">
        <f>IF(Q107=TRUE,O107*0.03,0)</f>
        <v>14.729999999999999</v>
      </c>
      <c r="S107" s="49">
        <f>COUNTIF('Historical Registration Data'!D:D,'Registration Data'!C120)</f>
        <v>0</v>
      </c>
      <c r="T107" s="52">
        <f>R107+O107</f>
        <v>505.73</v>
      </c>
      <c r="U107" s="53">
        <f>T107/F107</f>
        <v>1.0508020279255321</v>
      </c>
      <c r="V107" s="54">
        <f t="shared" si="1"/>
        <v>508.02027925532121</v>
      </c>
    </row>
    <row r="108" spans="1:22" x14ac:dyDescent="0.25">
      <c r="A108" s="69" t="s">
        <v>29</v>
      </c>
      <c r="B108" s="55" t="s">
        <v>351</v>
      </c>
      <c r="C108" s="55" t="s">
        <v>352</v>
      </c>
      <c r="D108" s="61">
        <v>413</v>
      </c>
      <c r="F108" s="47">
        <f>D108*0.94</f>
        <v>388.21999999999997</v>
      </c>
      <c r="G108" s="48">
        <f>IF(O108="Not Found",0,F108)</f>
        <v>388.21999999999997</v>
      </c>
      <c r="H108" s="64"/>
      <c r="I108" s="64"/>
      <c r="J108" s="64"/>
      <c r="K108" s="64"/>
      <c r="L108" s="64"/>
      <c r="O108" s="50">
        <f>IFERROR(VLOOKUP(C:C,'Results Data'!A:F,6,FALSE), "Not Found")</f>
        <v>196</v>
      </c>
      <c r="P108" s="51">
        <f>IFERROR(VLOOKUP(C:C,'Results Data'!A:M,13,FALSE), "Not Found")</f>
        <v>39</v>
      </c>
      <c r="Q108" s="51" t="b">
        <f>AND('RIDE DATA'!$A$5&lt;'Registration Data'!$P108,'RIDE DATA'!$B$5&gt;'Registration Data'!$P108)</f>
        <v>0</v>
      </c>
      <c r="R108" s="51">
        <f>IF(Q108=TRUE,O108*0.03,0)</f>
        <v>0</v>
      </c>
      <c r="S108" s="49">
        <f>COUNTIF('Historical Registration Data'!D:D,'Registration Data'!C165)</f>
        <v>0</v>
      </c>
      <c r="T108" s="52">
        <f>R108+O108</f>
        <v>196</v>
      </c>
      <c r="U108" s="53">
        <f>T108/F108</f>
        <v>0.50486837360259651</v>
      </c>
      <c r="V108" s="54">
        <f t="shared" si="1"/>
        <v>0</v>
      </c>
    </row>
    <row r="109" spans="1:22" x14ac:dyDescent="0.25">
      <c r="A109" s="66" t="s">
        <v>28</v>
      </c>
      <c r="B109" s="45" t="s">
        <v>263</v>
      </c>
      <c r="C109" s="45" t="s">
        <v>264</v>
      </c>
      <c r="D109" s="45">
        <v>358</v>
      </c>
      <c r="E109" s="46"/>
      <c r="F109" s="47">
        <f>D109*0.94</f>
        <v>336.52</v>
      </c>
      <c r="G109" s="48">
        <f>IF(O109="Not Found",0,F109)</f>
        <v>336.52</v>
      </c>
      <c r="H109" s="64"/>
      <c r="I109" s="64"/>
      <c r="J109" s="64"/>
      <c r="K109" s="64"/>
      <c r="L109" s="64"/>
      <c r="O109" s="50">
        <f>IFERROR(VLOOKUP(C:C,'Results Data'!A:F,6,FALSE), "Not Found")</f>
        <v>364</v>
      </c>
      <c r="P109" s="51">
        <f>IFERROR(VLOOKUP(C:C,'Results Data'!A:M,13,FALSE), "Not Found")</f>
        <v>79</v>
      </c>
      <c r="Q109" s="51" t="b">
        <f>AND('RIDE DATA'!$A$5&lt;'Registration Data'!$P109,'RIDE DATA'!$B$5&gt;'Registration Data'!$P109)</f>
        <v>1</v>
      </c>
      <c r="R109" s="51">
        <f>IF(Q109=TRUE,O109*0.03,0)</f>
        <v>10.92</v>
      </c>
      <c r="S109" s="49">
        <f>COUNTIF('Historical Registration Data'!D:D,'Registration Data'!C119)</f>
        <v>0</v>
      </c>
      <c r="T109" s="52">
        <f>R109+O109</f>
        <v>374.92</v>
      </c>
      <c r="U109" s="53">
        <f>T109/F109</f>
        <v>1.1141091168429813</v>
      </c>
      <c r="V109" s="54">
        <f t="shared" si="1"/>
        <v>1141.091168429813</v>
      </c>
    </row>
    <row r="110" spans="1:22" x14ac:dyDescent="0.25">
      <c r="A110" s="68" t="s">
        <v>29</v>
      </c>
      <c r="B110" s="45" t="s">
        <v>52</v>
      </c>
      <c r="C110" s="45" t="s">
        <v>53</v>
      </c>
      <c r="D110" s="45">
        <v>342</v>
      </c>
      <c r="E110" s="46"/>
      <c r="F110" s="47">
        <f>D110*0.94</f>
        <v>321.47999999999996</v>
      </c>
      <c r="G110" s="48">
        <f>IF(O110="Not Found",0,F110)</f>
        <v>321.47999999999996</v>
      </c>
      <c r="H110" s="64" t="s">
        <v>388</v>
      </c>
      <c r="I110" s="64" t="s">
        <v>392</v>
      </c>
      <c r="J110" s="64"/>
      <c r="K110" s="64"/>
      <c r="L110" s="64" t="s">
        <v>399</v>
      </c>
      <c r="O110" s="50">
        <f>IFERROR(VLOOKUP(C:C,'Results Data'!A:F,6,FALSE), "Not Found")</f>
        <v>346</v>
      </c>
      <c r="P110" s="51">
        <f>IFERROR(VLOOKUP(C:C,'Results Data'!A:M,13,FALSE), "Not Found")</f>
        <v>78</v>
      </c>
      <c r="Q110" s="51" t="b">
        <f>AND('RIDE DATA'!$A$5&lt;'Registration Data'!$P110,'RIDE DATA'!$B$5&gt;'Registration Data'!$P110)</f>
        <v>1</v>
      </c>
      <c r="R110" s="51">
        <f>IF(Q110=TRUE,O110*0.03,0)</f>
        <v>10.379999999999999</v>
      </c>
      <c r="S110" s="49">
        <f>COUNTIF('Historical Registration Data'!D:D,'Registration Data'!C12)</f>
        <v>0</v>
      </c>
      <c r="T110" s="52">
        <f>R110+O110</f>
        <v>356.38</v>
      </c>
      <c r="U110" s="53">
        <f>T110/F110</f>
        <v>1.1085604081124798</v>
      </c>
      <c r="V110" s="54">
        <f t="shared" si="1"/>
        <v>1085.6040811247981</v>
      </c>
    </row>
    <row r="111" spans="1:22" x14ac:dyDescent="0.25">
      <c r="A111" s="72" t="s">
        <v>25</v>
      </c>
      <c r="B111" s="45" t="s">
        <v>297</v>
      </c>
      <c r="C111" s="45" t="s">
        <v>298</v>
      </c>
      <c r="D111" s="45">
        <v>545</v>
      </c>
      <c r="E111" s="46"/>
      <c r="F111" s="47">
        <f>D111*0.94</f>
        <v>512.29999999999995</v>
      </c>
      <c r="G111" s="48">
        <f>IF(O111="Not Found",0,F111)</f>
        <v>512.29999999999995</v>
      </c>
      <c r="H111" s="64"/>
      <c r="I111" s="64"/>
      <c r="J111" s="64"/>
      <c r="K111" s="64"/>
      <c r="L111" s="64"/>
      <c r="O111" s="50">
        <f>IFERROR(VLOOKUP(C:C,'Results Data'!A:F,6,FALSE), "Not Found")</f>
        <v>558</v>
      </c>
      <c r="P111" s="51">
        <f>IFERROR(VLOOKUP(C:C,'Results Data'!A:M,13,FALSE), "Not Found")</f>
        <v>80</v>
      </c>
      <c r="Q111" s="51" t="b">
        <f>AND('RIDE DATA'!$A$5&lt;'Registration Data'!$P111,'RIDE DATA'!$B$5&gt;'Registration Data'!$P111)</f>
        <v>1</v>
      </c>
      <c r="R111" s="51">
        <f>IF(Q111=TRUE,O111*0.03,0)</f>
        <v>16.739999999999998</v>
      </c>
      <c r="S111" s="49">
        <f>COUNTIF('Historical Registration Data'!D:D,'Registration Data'!C137)</f>
        <v>0</v>
      </c>
      <c r="T111" s="52">
        <f>R111+O111</f>
        <v>574.74</v>
      </c>
      <c r="U111" s="53">
        <f>T111/F111</f>
        <v>1.1218817099355847</v>
      </c>
      <c r="V111" s="74">
        <v>1200</v>
      </c>
    </row>
    <row r="112" spans="1:22" x14ac:dyDescent="0.25">
      <c r="A112" s="72" t="s">
        <v>25</v>
      </c>
      <c r="B112" s="45" t="s">
        <v>120</v>
      </c>
      <c r="C112" s="45" t="s">
        <v>121</v>
      </c>
      <c r="D112" s="45">
        <v>255</v>
      </c>
      <c r="E112" s="46"/>
      <c r="F112" s="47">
        <f>D112*0.94</f>
        <v>239.7</v>
      </c>
      <c r="G112" s="48">
        <f>IF(O112="Not Found",0,F112)</f>
        <v>239.7</v>
      </c>
      <c r="H112" s="64" t="s">
        <v>407</v>
      </c>
      <c r="I112" s="64" t="s">
        <v>392</v>
      </c>
      <c r="J112" s="64"/>
      <c r="K112" s="64"/>
      <c r="L112" s="64"/>
      <c r="O112" s="50">
        <f>IFERROR(VLOOKUP(C:C,'Results Data'!A:F,6,FALSE), "Not Found")</f>
        <v>265</v>
      </c>
      <c r="P112" s="51">
        <f>IFERROR(VLOOKUP(C:C,'Results Data'!A:M,13,FALSE), "Not Found")</f>
        <v>77</v>
      </c>
      <c r="Q112" s="51" t="b">
        <f>AND('RIDE DATA'!$A$5&lt;'Registration Data'!$P112,'RIDE DATA'!$B$5&gt;'Registration Data'!$P112)</f>
        <v>1</v>
      </c>
      <c r="R112" s="51">
        <f>IF(Q112=TRUE,O112*0.03,0)</f>
        <v>7.9499999999999993</v>
      </c>
      <c r="S112" s="49">
        <f>COUNTIF('Historical Registration Data'!D:D,'Registration Data'!C46)</f>
        <v>0</v>
      </c>
      <c r="T112" s="52">
        <f>R112+O112</f>
        <v>272.95</v>
      </c>
      <c r="U112" s="53">
        <f>T112/F112</f>
        <v>1.138715060492282</v>
      </c>
      <c r="V112" s="74">
        <v>1200</v>
      </c>
    </row>
    <row r="113" spans="1:22" x14ac:dyDescent="0.25">
      <c r="A113" s="73" t="s">
        <v>25</v>
      </c>
      <c r="B113" s="55" t="s">
        <v>347</v>
      </c>
      <c r="C113" s="55" t="s">
        <v>348</v>
      </c>
      <c r="D113" s="61">
        <v>325</v>
      </c>
      <c r="F113" s="47">
        <f>D113*0.94</f>
        <v>305.5</v>
      </c>
      <c r="G113" s="48">
        <f>IF(O113="Not Found",0,F113)</f>
        <v>305.5</v>
      </c>
      <c r="H113" s="64"/>
      <c r="I113" s="64" t="s">
        <v>392</v>
      </c>
      <c r="J113" s="64"/>
      <c r="K113" s="64"/>
      <c r="L113" s="64" t="s">
        <v>418</v>
      </c>
      <c r="O113" s="50">
        <f>IFERROR(VLOOKUP(C:C,'Results Data'!A:F,6,FALSE), "Not Found")</f>
        <v>341</v>
      </c>
      <c r="P113" s="51">
        <f>IFERROR(VLOOKUP(C:C,'Results Data'!A:M,13,FALSE), "Not Found")</f>
        <v>78</v>
      </c>
      <c r="Q113" s="51" t="b">
        <f>AND('RIDE DATA'!$A$5&lt;'Registration Data'!$P113,'RIDE DATA'!$B$5&gt;'Registration Data'!$P113)</f>
        <v>1</v>
      </c>
      <c r="R113" s="51">
        <f>IF(Q113=TRUE,O113*0.03,0)</f>
        <v>10.23</v>
      </c>
      <c r="S113" s="49">
        <f>COUNTIF('Historical Registration Data'!D:D,'Registration Data'!C163)</f>
        <v>0</v>
      </c>
      <c r="T113" s="52">
        <f>R113+O113</f>
        <v>351.23</v>
      </c>
      <c r="U113" s="53">
        <f>T113/F113</f>
        <v>1.1496890343698856</v>
      </c>
      <c r="V113" s="74">
        <v>1200</v>
      </c>
    </row>
    <row r="114" spans="1:22" x14ac:dyDescent="0.25">
      <c r="A114" s="67" t="s">
        <v>28</v>
      </c>
      <c r="B114" s="55" t="s">
        <v>355</v>
      </c>
      <c r="C114" s="55" t="s">
        <v>356</v>
      </c>
      <c r="D114" s="61">
        <v>330</v>
      </c>
      <c r="F114" s="47">
        <f>D114*0.94</f>
        <v>310.2</v>
      </c>
      <c r="G114" s="48">
        <f>IF(O114="Not Found",0,F114)</f>
        <v>310.2</v>
      </c>
      <c r="H114" s="64" t="s">
        <v>394</v>
      </c>
      <c r="I114" s="64" t="s">
        <v>405</v>
      </c>
      <c r="J114" s="64"/>
      <c r="K114" s="64" t="s">
        <v>419</v>
      </c>
      <c r="L114" s="64"/>
      <c r="O114" s="50">
        <f>IFERROR(VLOOKUP(C:C,'Results Data'!A:F,6,FALSE), "Not Found")</f>
        <v>338</v>
      </c>
      <c r="P114" s="51">
        <f>IFERROR(VLOOKUP(C:C,'Results Data'!A:M,13,FALSE), "Not Found")</f>
        <v>77</v>
      </c>
      <c r="Q114" s="51" t="b">
        <f>AND('RIDE DATA'!$A$5&lt;'Registration Data'!$P114,'RIDE DATA'!$B$5&gt;'Registration Data'!$P114)</f>
        <v>1</v>
      </c>
      <c r="R114" s="51">
        <f>IF(Q114=TRUE,O114*0.03,0)</f>
        <v>10.139999999999999</v>
      </c>
      <c r="S114" s="49">
        <f>COUNTIF('Historical Registration Data'!D:D,'Registration Data'!C167)</f>
        <v>0</v>
      </c>
      <c r="T114" s="52">
        <f>R114+O114</f>
        <v>348.14</v>
      </c>
      <c r="U114" s="53">
        <f>T114/F114</f>
        <v>1.1223081882656352</v>
      </c>
      <c r="V114" s="74">
        <v>1200</v>
      </c>
    </row>
    <row r="115" spans="1:22" x14ac:dyDescent="0.25">
      <c r="A115" s="70" t="s">
        <v>26</v>
      </c>
      <c r="B115" s="45" t="s">
        <v>149</v>
      </c>
      <c r="C115" s="45" t="s">
        <v>150</v>
      </c>
      <c r="D115" s="45">
        <v>412</v>
      </c>
      <c r="E115" s="46"/>
      <c r="F115" s="47">
        <f>D115*0.94</f>
        <v>387.28</v>
      </c>
      <c r="G115" s="48">
        <f>IF(O115="Not Found",0,F115)</f>
        <v>387.28</v>
      </c>
      <c r="H115" s="64"/>
      <c r="I115" s="64"/>
      <c r="J115" s="64"/>
      <c r="K115" s="64"/>
      <c r="L115" s="64"/>
      <c r="O115" s="50">
        <f>IFERROR(VLOOKUP(C:C,'Results Data'!A:F,6,FALSE), "Not Found")</f>
        <v>415</v>
      </c>
      <c r="P115" s="51">
        <f>IFERROR(VLOOKUP(C:C,'Results Data'!A:M,13,FALSE), "Not Found")</f>
        <v>80</v>
      </c>
      <c r="Q115" s="51" t="b">
        <f>AND('RIDE DATA'!$A$5&lt;'Registration Data'!$P115,'RIDE DATA'!$B$5&gt;'Registration Data'!$P115)</f>
        <v>1</v>
      </c>
      <c r="R115" s="51">
        <f>IF(Q115=TRUE,O115*0.03,0)</f>
        <v>12.45</v>
      </c>
      <c r="S115" s="49">
        <f>COUNTIF('Historical Registration Data'!D:D,'Registration Data'!C62)</f>
        <v>0</v>
      </c>
      <c r="T115" s="52">
        <f>R115+O115</f>
        <v>427.45</v>
      </c>
      <c r="U115" s="53">
        <f>T115/F115</f>
        <v>1.1037234042553192</v>
      </c>
      <c r="V115" s="54">
        <f t="shared" si="1"/>
        <v>1037.2340425531922</v>
      </c>
    </row>
    <row r="116" spans="1:22" x14ac:dyDescent="0.25">
      <c r="A116" s="70" t="s">
        <v>26</v>
      </c>
      <c r="B116" s="45" t="s">
        <v>193</v>
      </c>
      <c r="C116" s="45" t="s">
        <v>194</v>
      </c>
      <c r="D116" s="45">
        <v>402</v>
      </c>
      <c r="E116" s="46"/>
      <c r="F116" s="47">
        <f>D116*0.94</f>
        <v>377.88</v>
      </c>
      <c r="G116" s="48">
        <f>IF(O116="Not Found",0,F116)</f>
        <v>377.88</v>
      </c>
      <c r="H116" s="64"/>
      <c r="I116" s="64"/>
      <c r="J116" s="64"/>
      <c r="K116" s="64"/>
      <c r="L116" s="64"/>
      <c r="O116" s="50">
        <f>IFERROR(VLOOKUP(C:C,'Results Data'!A:F,6,FALSE), "Not Found")</f>
        <v>401</v>
      </c>
      <c r="P116" s="51">
        <f>IFERROR(VLOOKUP(C:C,'Results Data'!A:M,13,FALSE), "Not Found")</f>
        <v>78</v>
      </c>
      <c r="Q116" s="51" t="b">
        <f>AND('RIDE DATA'!$A$5&lt;'Registration Data'!$P116,'RIDE DATA'!$B$5&gt;'Registration Data'!$P116)</f>
        <v>1</v>
      </c>
      <c r="R116" s="51">
        <f>IF(Q116=TRUE,O116*0.03,0)</f>
        <v>12.03</v>
      </c>
      <c r="S116" s="49">
        <f>COUNTIF('Historical Registration Data'!D:D,'Registration Data'!C84)</f>
        <v>0</v>
      </c>
      <c r="T116" s="52">
        <f>R116+O116</f>
        <v>413.03</v>
      </c>
      <c r="U116" s="53">
        <f>T116/F116</f>
        <v>1.0930189478141208</v>
      </c>
      <c r="V116" s="54">
        <f t="shared" si="1"/>
        <v>930.18947814120793</v>
      </c>
    </row>
    <row r="117" spans="1:22" x14ac:dyDescent="0.25">
      <c r="A117" s="72"/>
      <c r="B117" s="45" t="s">
        <v>277</v>
      </c>
      <c r="C117" s="45" t="s">
        <v>278</v>
      </c>
      <c r="D117" s="45">
        <v>721</v>
      </c>
      <c r="E117" s="46"/>
      <c r="F117" s="47">
        <f>D117*0.94</f>
        <v>677.74</v>
      </c>
      <c r="G117" s="48">
        <f>IF(O117="Not Found",0,F117)</f>
        <v>677.74</v>
      </c>
      <c r="H117" s="64" t="s">
        <v>413</v>
      </c>
      <c r="I117" s="64" t="s">
        <v>389</v>
      </c>
      <c r="J117" s="64"/>
      <c r="K117" s="64"/>
      <c r="L117" s="64"/>
      <c r="O117" s="50">
        <f>IFERROR(VLOOKUP(C:C,'Results Data'!A:F,6,FALSE), "Not Found")</f>
        <v>76</v>
      </c>
      <c r="P117" s="51">
        <f>IFERROR(VLOOKUP(C:C,'Results Data'!A:M,13,FALSE), "Not Found")</f>
        <v>31</v>
      </c>
      <c r="Q117" s="51" t="b">
        <f>AND('RIDE DATA'!$A$5&lt;'Registration Data'!$P117,'RIDE DATA'!$B$5&gt;'Registration Data'!$P117)</f>
        <v>0</v>
      </c>
      <c r="R117" s="51">
        <f>IF(Q117=TRUE,O117*0.03,0)</f>
        <v>0</v>
      </c>
      <c r="S117" s="49">
        <f>COUNTIF('Historical Registration Data'!D:D,'Registration Data'!C126)</f>
        <v>0</v>
      </c>
      <c r="T117" s="52">
        <f>R117+O117</f>
        <v>76</v>
      </c>
      <c r="U117" s="53">
        <f>T117/F117</f>
        <v>0.11213739782217369</v>
      </c>
      <c r="V117" s="54">
        <f t="shared" si="1"/>
        <v>0</v>
      </c>
    </row>
    <row r="118" spans="1:22" x14ac:dyDescent="0.25">
      <c r="A118" s="66" t="s">
        <v>28</v>
      </c>
      <c r="B118" s="45" t="s">
        <v>189</v>
      </c>
      <c r="C118" s="45" t="s">
        <v>190</v>
      </c>
      <c r="D118" s="45">
        <v>473</v>
      </c>
      <c r="E118" s="46"/>
      <c r="F118" s="47">
        <f>D118*0.94</f>
        <v>444.61999999999995</v>
      </c>
      <c r="G118" s="48">
        <f>IF(O118="Not Found",0,F118)</f>
        <v>444.61999999999995</v>
      </c>
      <c r="H118" s="64" t="s">
        <v>388</v>
      </c>
      <c r="I118" s="64" t="s">
        <v>398</v>
      </c>
      <c r="J118" s="64"/>
      <c r="K118" s="64"/>
      <c r="L118" s="64" t="s">
        <v>412</v>
      </c>
      <c r="O118" s="50">
        <f>IFERROR(VLOOKUP(C:C,'Results Data'!A:F,6,FALSE), "Not Found")</f>
        <v>453</v>
      </c>
      <c r="P118" s="51">
        <f>IFERROR(VLOOKUP(C:C,'Results Data'!A:M,13,FALSE), "Not Found")</f>
        <v>80</v>
      </c>
      <c r="Q118" s="51" t="b">
        <f>AND('RIDE DATA'!$A$5&lt;'Registration Data'!$P118,'RIDE DATA'!$B$5&gt;'Registration Data'!$P118)</f>
        <v>1</v>
      </c>
      <c r="R118" s="51">
        <f>IF(Q118=TRUE,O118*0.03,0)</f>
        <v>13.59</v>
      </c>
      <c r="S118" s="49">
        <f>COUNTIF('Historical Registration Data'!D:D,'Registration Data'!C82)</f>
        <v>0</v>
      </c>
      <c r="T118" s="52">
        <f>R118+O118</f>
        <v>466.59</v>
      </c>
      <c r="U118" s="53">
        <f>T118/F118</f>
        <v>1.0494129818721605</v>
      </c>
      <c r="V118" s="54">
        <f t="shared" si="1"/>
        <v>494.12981872160475</v>
      </c>
    </row>
    <row r="119" spans="1:22" x14ac:dyDescent="0.25">
      <c r="A119" s="66" t="s">
        <v>28</v>
      </c>
      <c r="B119" s="45" t="s">
        <v>269</v>
      </c>
      <c r="C119" s="45" t="s">
        <v>270</v>
      </c>
      <c r="D119" s="45">
        <v>538</v>
      </c>
      <c r="E119" s="46"/>
      <c r="F119" s="47">
        <f>D119*0.94</f>
        <v>505.71999999999997</v>
      </c>
      <c r="G119" s="48">
        <f>IF(O119="Not Found",0,F119)</f>
        <v>505.71999999999997</v>
      </c>
      <c r="H119" s="64" t="s">
        <v>388</v>
      </c>
      <c r="I119" s="64" t="s">
        <v>389</v>
      </c>
      <c r="J119" s="64" t="s">
        <v>401</v>
      </c>
      <c r="K119" s="64"/>
      <c r="L119" s="64"/>
      <c r="O119" s="50">
        <f>IFERROR(VLOOKUP(C:C,'Results Data'!A:F,6,FALSE), "Not Found")</f>
        <v>501</v>
      </c>
      <c r="P119" s="51">
        <f>IFERROR(VLOOKUP(C:C,'Results Data'!A:M,13,FALSE), "Not Found")</f>
        <v>56</v>
      </c>
      <c r="Q119" s="51" t="b">
        <f>AND('RIDE DATA'!$A$5&lt;'Registration Data'!$P119,'RIDE DATA'!$B$5&gt;'Registration Data'!$P119)</f>
        <v>0</v>
      </c>
      <c r="R119" s="51">
        <f>IF(Q119=TRUE,O119*0.03,0)</f>
        <v>0</v>
      </c>
      <c r="S119" s="49">
        <f>COUNTIF('Historical Registration Data'!D:D,'Registration Data'!C122)</f>
        <v>0</v>
      </c>
      <c r="T119" s="52">
        <f>R119+O119</f>
        <v>501</v>
      </c>
      <c r="U119" s="53">
        <f>T119/F119</f>
        <v>0.99066677212686871</v>
      </c>
      <c r="V119" s="54">
        <f t="shared" si="1"/>
        <v>0</v>
      </c>
    </row>
    <row r="120" spans="1:22" x14ac:dyDescent="0.25">
      <c r="A120" s="73" t="s">
        <v>25</v>
      </c>
      <c r="B120" s="55" t="s">
        <v>363</v>
      </c>
      <c r="C120" s="55" t="s">
        <v>364</v>
      </c>
      <c r="D120" s="61">
        <v>761</v>
      </c>
      <c r="F120" s="47">
        <f>D120*0.94</f>
        <v>715.33999999999992</v>
      </c>
      <c r="G120" s="48">
        <f>IF(O120="Not Found",0,F120)</f>
        <v>715.33999999999992</v>
      </c>
      <c r="H120" s="64" t="s">
        <v>388</v>
      </c>
      <c r="I120" s="64" t="s">
        <v>389</v>
      </c>
      <c r="J120" s="64" t="s">
        <v>401</v>
      </c>
      <c r="K120" s="64"/>
      <c r="L120" s="64"/>
      <c r="O120" s="50">
        <f>IFERROR(VLOOKUP(C:C,'Results Data'!A:F,6,FALSE), "Not Found")</f>
        <v>769</v>
      </c>
      <c r="P120" s="51">
        <f>IFERROR(VLOOKUP(C:C,'Results Data'!A:M,13,FALSE), "Not Found")</f>
        <v>82</v>
      </c>
      <c r="Q120" s="51" t="b">
        <f>AND('RIDE DATA'!$A$5&lt;'Registration Data'!$P120,'RIDE DATA'!$B$5&gt;'Registration Data'!$P120)</f>
        <v>1</v>
      </c>
      <c r="R120" s="51">
        <f>IF(Q120=TRUE,O120*0.03,0)</f>
        <v>23.07</v>
      </c>
      <c r="S120" s="49">
        <f>COUNTIF('Historical Registration Data'!D:D,'Registration Data'!C171)</f>
        <v>0</v>
      </c>
      <c r="T120" s="52">
        <f>R120+O120</f>
        <v>792.07</v>
      </c>
      <c r="U120" s="53">
        <f>T120/F120</f>
        <v>1.1072636788100765</v>
      </c>
      <c r="V120" s="54">
        <f t="shared" si="1"/>
        <v>1072.6367881007648</v>
      </c>
    </row>
    <row r="121" spans="1:22" x14ac:dyDescent="0.25">
      <c r="A121" s="72" t="s">
        <v>25</v>
      </c>
      <c r="B121" s="45" t="s">
        <v>136</v>
      </c>
      <c r="C121" s="45" t="s">
        <v>137</v>
      </c>
      <c r="D121" s="45">
        <v>495</v>
      </c>
      <c r="E121" s="46"/>
      <c r="F121" s="47">
        <f>D121*0.94</f>
        <v>465.29999999999995</v>
      </c>
      <c r="G121" s="48">
        <f>IF(O121="Not Found",0,F121)</f>
        <v>465.29999999999995</v>
      </c>
      <c r="H121" s="64"/>
      <c r="I121" s="64"/>
      <c r="J121" s="64"/>
      <c r="K121" s="64"/>
      <c r="L121" s="64"/>
      <c r="O121" s="50">
        <f>IFERROR(VLOOKUP(C:C,'Results Data'!A:F,6,FALSE), "Not Found")</f>
        <v>508</v>
      </c>
      <c r="P121" s="51">
        <f>IFERROR(VLOOKUP(C:C,'Results Data'!A:M,13,FALSE), "Not Found")</f>
        <v>80</v>
      </c>
      <c r="Q121" s="51" t="b">
        <f>AND('RIDE DATA'!$A$5&lt;'Registration Data'!$P121,'RIDE DATA'!$B$5&gt;'Registration Data'!$P121)</f>
        <v>1</v>
      </c>
      <c r="R121" s="51">
        <f>IF(Q121=TRUE,O121*0.03,0)</f>
        <v>15.24</v>
      </c>
      <c r="S121" s="49">
        <f>COUNTIF('Historical Registration Data'!D:D,'Registration Data'!C54)</f>
        <v>0</v>
      </c>
      <c r="T121" s="52">
        <f>R121+O121</f>
        <v>523.24</v>
      </c>
      <c r="U121" s="53">
        <f>T121/F121</f>
        <v>1.1245218138835162</v>
      </c>
      <c r="V121" s="74">
        <v>1200</v>
      </c>
    </row>
    <row r="122" spans="1:22" x14ac:dyDescent="0.25">
      <c r="A122" s="73" t="s">
        <v>25</v>
      </c>
      <c r="B122" s="55" t="s">
        <v>376</v>
      </c>
      <c r="C122" s="55" t="s">
        <v>377</v>
      </c>
      <c r="D122" s="61">
        <v>630</v>
      </c>
      <c r="F122" s="47">
        <f>D122*0.94</f>
        <v>592.19999999999993</v>
      </c>
      <c r="G122" s="48">
        <f>IF(O122="Not Found",0,F122)</f>
        <v>592.19999999999993</v>
      </c>
      <c r="H122" s="64"/>
      <c r="I122" s="64"/>
      <c r="J122" s="64"/>
      <c r="K122" s="64"/>
      <c r="L122" s="64"/>
      <c r="O122" s="50">
        <f>IFERROR(VLOOKUP(C:C,'Results Data'!A:F,6,FALSE), "Not Found")</f>
        <v>632</v>
      </c>
      <c r="P122" s="51">
        <f>IFERROR(VLOOKUP(C:C,'Results Data'!A:M,13,FALSE), "Not Found")</f>
        <v>78</v>
      </c>
      <c r="Q122" s="51" t="b">
        <f>AND('RIDE DATA'!$A$5&lt;'Registration Data'!$P122,'RIDE DATA'!$B$5&gt;'Registration Data'!$P122)</f>
        <v>1</v>
      </c>
      <c r="R122" s="51">
        <f>IF(Q122=TRUE,O122*0.03,0)</f>
        <v>18.96</v>
      </c>
      <c r="S122" s="49">
        <f>COUNTIF('Historical Registration Data'!D:D,'Registration Data'!C178)</f>
        <v>0</v>
      </c>
      <c r="T122" s="52">
        <f>R122+O122</f>
        <v>650.96</v>
      </c>
      <c r="U122" s="53">
        <f>T122/F122</f>
        <v>1.0992232353934484</v>
      </c>
      <c r="V122" s="54">
        <f t="shared" si="1"/>
        <v>992.23235393448351</v>
      </c>
    </row>
    <row r="123" spans="1:22" x14ac:dyDescent="0.25">
      <c r="A123" s="72" t="s">
        <v>25</v>
      </c>
      <c r="B123" s="45" t="s">
        <v>42</v>
      </c>
      <c r="C123" s="45" t="s">
        <v>43</v>
      </c>
      <c r="D123" s="45">
        <v>355</v>
      </c>
      <c r="E123" s="46"/>
      <c r="F123" s="47">
        <f>D123*0.94</f>
        <v>333.7</v>
      </c>
      <c r="G123" s="48">
        <f>IF(O123="Not Found",0,F123)</f>
        <v>333.7</v>
      </c>
      <c r="H123" s="64"/>
      <c r="I123" s="64"/>
      <c r="J123" s="64"/>
      <c r="K123" s="64"/>
      <c r="L123" s="64"/>
      <c r="O123" s="50">
        <f>IFERROR(VLOOKUP(C:C,'Results Data'!A:F,6,FALSE), "Not Found")</f>
        <v>363</v>
      </c>
      <c r="P123" s="51">
        <f>IFERROR(VLOOKUP(C:C,'Results Data'!A:M,13,FALSE), "Not Found")</f>
        <v>68</v>
      </c>
      <c r="Q123" s="51" t="b">
        <f>AND('RIDE DATA'!$A$5&lt;'Registration Data'!$P123,'RIDE DATA'!$B$5&gt;'Registration Data'!$P123)</f>
        <v>0</v>
      </c>
      <c r="R123" s="51">
        <f>IF(Q123=TRUE,O123*0.03,0)</f>
        <v>0</v>
      </c>
      <c r="S123" s="49">
        <f>COUNTIF('Historical Registration Data'!D:D,'Registration Data'!C7)</f>
        <v>0</v>
      </c>
      <c r="T123" s="52">
        <f>R123+O123</f>
        <v>363</v>
      </c>
      <c r="U123" s="53">
        <f>T123/F123</f>
        <v>1.0878034162421337</v>
      </c>
      <c r="V123" s="54">
        <f t="shared" si="1"/>
        <v>878.03416242133721</v>
      </c>
    </row>
    <row r="124" spans="1:22" x14ac:dyDescent="0.25">
      <c r="A124" s="71" t="s">
        <v>26</v>
      </c>
      <c r="B124" s="55" t="s">
        <v>367</v>
      </c>
      <c r="C124" s="55" t="s">
        <v>368</v>
      </c>
      <c r="D124" s="61">
        <v>322</v>
      </c>
      <c r="F124" s="47">
        <f>D124*0.94</f>
        <v>302.68</v>
      </c>
      <c r="G124" s="48">
        <f>IF(O124="Not Found",0,F124)</f>
        <v>302.68</v>
      </c>
      <c r="H124" s="64"/>
      <c r="I124" s="64"/>
      <c r="J124" s="64"/>
      <c r="K124" s="64"/>
      <c r="L124" s="64"/>
      <c r="O124" s="50">
        <f>IFERROR(VLOOKUP(C:C,'Results Data'!A:F,6,FALSE), "Not Found")</f>
        <v>325</v>
      </c>
      <c r="P124" s="51">
        <f>IFERROR(VLOOKUP(C:C,'Results Data'!A:M,13,FALSE), "Not Found")</f>
        <v>79</v>
      </c>
      <c r="Q124" s="51" t="b">
        <f>AND('RIDE DATA'!$A$5&lt;'Registration Data'!$P124,'RIDE DATA'!$B$5&gt;'Registration Data'!$P124)</f>
        <v>1</v>
      </c>
      <c r="R124" s="51">
        <f>IF(Q124=TRUE,O124*0.03,0)</f>
        <v>9.75</v>
      </c>
      <c r="S124" s="49">
        <f>COUNTIF('Historical Registration Data'!D:D,'Registration Data'!C173)</f>
        <v>0</v>
      </c>
      <c r="T124" s="52">
        <f>R124+O124</f>
        <v>334.75</v>
      </c>
      <c r="U124" s="53">
        <f>T124/F124</f>
        <v>1.1059534822254526</v>
      </c>
      <c r="V124" s="54">
        <f t="shared" si="1"/>
        <v>1059.5348222545265</v>
      </c>
    </row>
    <row r="125" spans="1:22" x14ac:dyDescent="0.25">
      <c r="A125" s="67"/>
      <c r="B125" s="55" t="s">
        <v>345</v>
      </c>
      <c r="C125" s="55" t="s">
        <v>346</v>
      </c>
      <c r="D125" s="61">
        <v>622</v>
      </c>
      <c r="F125" s="47">
        <f>D125*0.94</f>
        <v>584.67999999999995</v>
      </c>
      <c r="G125" s="48">
        <f>IF(O125="Not Found",0,F125)</f>
        <v>584.67999999999995</v>
      </c>
      <c r="H125" s="64"/>
      <c r="I125" s="64"/>
      <c r="J125" s="64"/>
      <c r="K125" s="64"/>
      <c r="L125" s="64"/>
      <c r="O125" s="50">
        <f>IFERROR(VLOOKUP(C:C,'Results Data'!A:F,6,FALSE), "Not Found")</f>
        <v>0</v>
      </c>
      <c r="P125" s="51">
        <f>IFERROR(VLOOKUP(C:C,'Results Data'!A:M,13,FALSE), "Not Found")</f>
        <v>0</v>
      </c>
      <c r="Q125" s="51" t="b">
        <f>AND('RIDE DATA'!$A$5&lt;'Registration Data'!$P125,'RIDE DATA'!$B$5&gt;'Registration Data'!$P125)</f>
        <v>0</v>
      </c>
      <c r="R125" s="51">
        <f>IF(Q125=TRUE,O125*0.03,0)</f>
        <v>0</v>
      </c>
      <c r="S125" s="49">
        <f>COUNTIF('Historical Registration Data'!D:D,'Registration Data'!C162)</f>
        <v>0</v>
      </c>
      <c r="T125" s="52">
        <f>R125+O125</f>
        <v>0</v>
      </c>
      <c r="U125" s="53">
        <f>T125/F125</f>
        <v>0</v>
      </c>
      <c r="V125" s="54">
        <f t="shared" si="1"/>
        <v>0</v>
      </c>
    </row>
    <row r="126" spans="1:22" x14ac:dyDescent="0.25">
      <c r="A126" s="67"/>
      <c r="B126" s="55" t="s">
        <v>370</v>
      </c>
      <c r="C126" s="55" t="s">
        <v>371</v>
      </c>
      <c r="D126" s="61">
        <v>825</v>
      </c>
      <c r="F126" s="47">
        <f>D126*0.94</f>
        <v>775.5</v>
      </c>
      <c r="G126" s="48">
        <f>IF(O126="Not Found",0,F126)</f>
        <v>775.5</v>
      </c>
      <c r="H126" s="64"/>
      <c r="I126" s="64"/>
      <c r="J126" s="64"/>
      <c r="K126" s="64"/>
      <c r="L126" s="64"/>
      <c r="O126" s="50">
        <f>IFERROR(VLOOKUP(C:C,'Results Data'!A:F,6,FALSE), "Not Found")</f>
        <v>0</v>
      </c>
      <c r="P126" s="51">
        <f>IFERROR(VLOOKUP(C:C,'Results Data'!A:M,13,FALSE), "Not Found")</f>
        <v>0</v>
      </c>
      <c r="Q126" s="51" t="b">
        <f>AND('RIDE DATA'!$A$5&lt;'Registration Data'!$P126,'RIDE DATA'!$B$5&gt;'Registration Data'!$P126)</f>
        <v>0</v>
      </c>
      <c r="R126" s="51">
        <f>IF(Q126=TRUE,O126*0.03,0)</f>
        <v>0</v>
      </c>
      <c r="S126" s="49">
        <f>COUNTIF('Historical Registration Data'!D:D,'Registration Data'!C175)</f>
        <v>0</v>
      </c>
      <c r="T126" s="52">
        <f>R126+O126</f>
        <v>0</v>
      </c>
      <c r="U126" s="53">
        <f>T126/F126</f>
        <v>0</v>
      </c>
      <c r="V126" s="54">
        <f t="shared" si="1"/>
        <v>0</v>
      </c>
    </row>
    <row r="127" spans="1:22" x14ac:dyDescent="0.25">
      <c r="A127" s="66" t="s">
        <v>28</v>
      </c>
      <c r="B127" s="45" t="s">
        <v>205</v>
      </c>
      <c r="C127" s="45" t="s">
        <v>206</v>
      </c>
      <c r="D127" s="45">
        <v>328</v>
      </c>
      <c r="E127" s="46"/>
      <c r="F127" s="47">
        <f>D127*0.94</f>
        <v>308.32</v>
      </c>
      <c r="G127" s="48">
        <f>IF(O127="Not Found",0,F127)</f>
        <v>308.32</v>
      </c>
      <c r="H127" s="64"/>
      <c r="I127" s="64"/>
      <c r="J127" s="64"/>
      <c r="K127" s="64"/>
      <c r="L127" s="64"/>
      <c r="O127" s="50">
        <f>IFERROR(VLOOKUP(C:C,'Results Data'!A:F,6,FALSE), "Not Found")</f>
        <v>311</v>
      </c>
      <c r="P127" s="51">
        <f>IFERROR(VLOOKUP(C:C,'Results Data'!A:M,13,FALSE), "Not Found")</f>
        <v>78</v>
      </c>
      <c r="Q127" s="51" t="b">
        <f>AND('RIDE DATA'!$A$5&lt;'Registration Data'!$P127,'RIDE DATA'!$B$5&gt;'Registration Data'!$P127)</f>
        <v>1</v>
      </c>
      <c r="R127" s="51">
        <f>IF(Q127=TRUE,O127*0.03,0)</f>
        <v>9.33</v>
      </c>
      <c r="S127" s="49">
        <f>COUNTIF('Historical Registration Data'!D:D,'Registration Data'!C90)</f>
        <v>0</v>
      </c>
      <c r="T127" s="52">
        <f>R127+O127</f>
        <v>320.33</v>
      </c>
      <c r="U127" s="53">
        <f>T127/F127</f>
        <v>1.0389530358069539</v>
      </c>
      <c r="V127" s="54">
        <f t="shared" si="1"/>
        <v>389.53035806953864</v>
      </c>
    </row>
    <row r="128" spans="1:22" x14ac:dyDescent="0.25">
      <c r="A128" s="66" t="s">
        <v>28</v>
      </c>
      <c r="B128" s="45" t="s">
        <v>187</v>
      </c>
      <c r="C128" s="45" t="s">
        <v>188</v>
      </c>
      <c r="D128" s="45">
        <v>303</v>
      </c>
      <c r="E128" s="46"/>
      <c r="F128" s="47">
        <f>D128*0.94</f>
        <v>284.82</v>
      </c>
      <c r="G128" s="48">
        <f>IF(O128="Not Found",0,F128)</f>
        <v>284.82</v>
      </c>
      <c r="H128" s="64"/>
      <c r="I128" s="64"/>
      <c r="J128" s="64"/>
      <c r="K128" s="64"/>
      <c r="L128" s="64"/>
      <c r="O128" s="50">
        <f>IFERROR(VLOOKUP(C:C,'Results Data'!A:F,6,FALSE), "Not Found")</f>
        <v>311</v>
      </c>
      <c r="P128" s="51">
        <f>IFERROR(VLOOKUP(C:C,'Results Data'!A:M,13,FALSE), "Not Found")</f>
        <v>77</v>
      </c>
      <c r="Q128" s="51" t="b">
        <f>AND('RIDE DATA'!$A$5&lt;'Registration Data'!$P128,'RIDE DATA'!$B$5&gt;'Registration Data'!$P128)</f>
        <v>1</v>
      </c>
      <c r="R128" s="51">
        <f>IF(Q128=TRUE,O128*0.03,0)</f>
        <v>9.33</v>
      </c>
      <c r="S128" s="49">
        <f>COUNTIF('Historical Registration Data'!D:D,'Registration Data'!C81)</f>
        <v>0</v>
      </c>
      <c r="T128" s="52">
        <f>R128+O128</f>
        <v>320.33</v>
      </c>
      <c r="U128" s="53">
        <f>T128/F128</f>
        <v>1.1246752334807948</v>
      </c>
      <c r="V128" s="74">
        <v>1200</v>
      </c>
    </row>
    <row r="129" spans="1:23" x14ac:dyDescent="0.25">
      <c r="A129" s="70" t="s">
        <v>26</v>
      </c>
      <c r="B129" s="45" t="s">
        <v>80</v>
      </c>
      <c r="C129" s="45" t="s">
        <v>81</v>
      </c>
      <c r="D129" s="45">
        <v>349</v>
      </c>
      <c r="E129" s="46"/>
      <c r="F129" s="47">
        <f>D129*0.94</f>
        <v>328.06</v>
      </c>
      <c r="G129" s="48">
        <f>IF(O129="Not Found",0,F129)</f>
        <v>328.06</v>
      </c>
      <c r="H129" s="64"/>
      <c r="I129" s="64"/>
      <c r="J129" s="64"/>
      <c r="K129" s="64"/>
      <c r="L129" s="64"/>
      <c r="O129" s="50">
        <f>IFERROR(VLOOKUP(C:C,'Results Data'!A:F,6,FALSE), "Not Found")</f>
        <v>356</v>
      </c>
      <c r="P129" s="51">
        <f>IFERROR(VLOOKUP(C:C,'Results Data'!A:M,13,FALSE), "Not Found")</f>
        <v>80</v>
      </c>
      <c r="Q129" s="51" t="b">
        <f>AND('RIDE DATA'!$A$5&lt;'Registration Data'!$P129,'RIDE DATA'!$B$5&gt;'Registration Data'!$P129)</f>
        <v>1</v>
      </c>
      <c r="R129" s="51">
        <f>IF(Q129=TRUE,O129*0.03,0)</f>
        <v>10.68</v>
      </c>
      <c r="S129" s="49">
        <f>COUNTIF('Historical Registration Data'!D:D,'Registration Data'!C26)</f>
        <v>0</v>
      </c>
      <c r="T129" s="52">
        <f>R129+O129</f>
        <v>366.68</v>
      </c>
      <c r="U129" s="53">
        <f>T129/F129</f>
        <v>1.1177223678595378</v>
      </c>
      <c r="V129" s="54">
        <f t="shared" si="1"/>
        <v>1177.2236785953783</v>
      </c>
    </row>
    <row r="130" spans="1:23" x14ac:dyDescent="0.25">
      <c r="A130" s="68" t="s">
        <v>29</v>
      </c>
      <c r="B130" s="45" t="s">
        <v>271</v>
      </c>
      <c r="C130" s="45" t="s">
        <v>272</v>
      </c>
      <c r="D130" s="45">
        <v>280</v>
      </c>
      <c r="E130" s="46"/>
      <c r="F130" s="47">
        <f>D130*0.94</f>
        <v>263.2</v>
      </c>
      <c r="G130" s="48">
        <f>IF(O130="Not Found",0,F130)</f>
        <v>263.2</v>
      </c>
      <c r="H130" s="64" t="s">
        <v>413</v>
      </c>
      <c r="I130" s="64" t="s">
        <v>389</v>
      </c>
      <c r="J130" s="64" t="s">
        <v>400</v>
      </c>
      <c r="K130" s="64"/>
      <c r="L130" s="64"/>
      <c r="O130" s="50">
        <f>IFERROR(VLOOKUP(C:C,'Results Data'!A:F,6,FALSE), "Not Found")</f>
        <v>309</v>
      </c>
      <c r="P130" s="51">
        <f>IFERROR(VLOOKUP(C:C,'Results Data'!A:M,13,FALSE), "Not Found")</f>
        <v>79</v>
      </c>
      <c r="Q130" s="51" t="b">
        <f>AND('RIDE DATA'!$A$5&lt;'Registration Data'!$P130,'RIDE DATA'!$B$5&gt;'Registration Data'!$P130)</f>
        <v>1</v>
      </c>
      <c r="R130" s="51">
        <f>IF(Q130=TRUE,O130*0.03,0)</f>
        <v>9.27</v>
      </c>
      <c r="S130" s="49">
        <f>COUNTIF('Historical Registration Data'!D:D,'Registration Data'!C123)</f>
        <v>0</v>
      </c>
      <c r="T130" s="52">
        <f>R130+O130</f>
        <v>318.27</v>
      </c>
      <c r="U130" s="53">
        <f>T130/F130</f>
        <v>1.2092325227963525</v>
      </c>
      <c r="V130" s="74">
        <v>1200</v>
      </c>
    </row>
    <row r="131" spans="1:23" x14ac:dyDescent="0.25">
      <c r="A131" s="67" t="s">
        <v>28</v>
      </c>
      <c r="B131" s="55" t="s">
        <v>372</v>
      </c>
      <c r="C131" s="55" t="s">
        <v>373</v>
      </c>
      <c r="D131" s="61">
        <v>245</v>
      </c>
      <c r="F131" s="47">
        <f>D131*0.94</f>
        <v>230.29999999999998</v>
      </c>
      <c r="G131" s="48">
        <f>IF(O131="Not Found",0,F131)</f>
        <v>230.29999999999998</v>
      </c>
      <c r="H131" s="64" t="s">
        <v>391</v>
      </c>
      <c r="I131" s="64"/>
      <c r="J131" s="64"/>
      <c r="K131" s="64"/>
      <c r="L131" s="64"/>
      <c r="O131" s="50">
        <f>IFERROR(VLOOKUP(C:C,'Results Data'!A:F,6,FALSE), "Not Found")</f>
        <v>265</v>
      </c>
      <c r="P131" s="51">
        <f>IFERROR(VLOOKUP(C:C,'Results Data'!A:M,13,FALSE), "Not Found")</f>
        <v>74</v>
      </c>
      <c r="Q131" s="51" t="b">
        <f>AND('RIDE DATA'!$A$5&lt;'Registration Data'!$P131,'RIDE DATA'!$B$5&gt;'Registration Data'!$P131)</f>
        <v>0</v>
      </c>
      <c r="R131" s="51">
        <f>IF(Q131=TRUE,O131*0.03,0)</f>
        <v>0</v>
      </c>
      <c r="S131" s="49">
        <f>COUNTIF('Historical Registration Data'!D:D,'Registration Data'!C176)</f>
        <v>0</v>
      </c>
      <c r="T131" s="52">
        <f>R131+O131</f>
        <v>265</v>
      </c>
      <c r="U131" s="53">
        <f>T131/F131</f>
        <v>1.1506730351715155</v>
      </c>
      <c r="V131" s="74">
        <v>1200</v>
      </c>
    </row>
    <row r="132" spans="1:23" x14ac:dyDescent="0.25">
      <c r="A132" s="73" t="s">
        <v>25</v>
      </c>
      <c r="B132" s="55" t="s">
        <v>365</v>
      </c>
      <c r="C132" s="55" t="s">
        <v>366</v>
      </c>
      <c r="D132" s="61">
        <v>451</v>
      </c>
      <c r="F132" s="47">
        <f>D132*0.94</f>
        <v>423.94</v>
      </c>
      <c r="G132" s="48">
        <f>IF(O132="Not Found",0,F132)</f>
        <v>423.94</v>
      </c>
      <c r="H132" s="64" t="s">
        <v>388</v>
      </c>
      <c r="I132" s="64" t="s">
        <v>389</v>
      </c>
      <c r="J132" s="64" t="s">
        <v>409</v>
      </c>
      <c r="K132" s="64"/>
      <c r="L132" s="64"/>
      <c r="O132" s="50">
        <f>IFERROR(VLOOKUP(C:C,'Results Data'!A:F,6,FALSE), "Not Found")</f>
        <v>419</v>
      </c>
      <c r="P132" s="51">
        <f>IFERROR(VLOOKUP(C:C,'Results Data'!A:M,13,FALSE), "Not Found")</f>
        <v>76</v>
      </c>
      <c r="Q132" s="51" t="b">
        <f>AND('RIDE DATA'!$A$5&lt;'Registration Data'!$P132,'RIDE DATA'!$B$5&gt;'Registration Data'!$P132)</f>
        <v>1</v>
      </c>
      <c r="R132" s="51">
        <f>IF(Q132=TRUE,O132*0.03,0)</f>
        <v>12.57</v>
      </c>
      <c r="S132" s="49">
        <f>COUNTIF('Historical Registration Data'!D:D,'Registration Data'!C172)</f>
        <v>0</v>
      </c>
      <c r="T132" s="52">
        <f>R132+O132</f>
        <v>431.57</v>
      </c>
      <c r="U132" s="53">
        <f>T132/F132</f>
        <v>1.017997829881587</v>
      </c>
      <c r="V132" s="54">
        <f t="shared" ref="V131:V180" si="2">IF(U132&gt;100%,((U132-1)*10000),0)</f>
        <v>179.97829881587046</v>
      </c>
    </row>
    <row r="133" spans="1:23" x14ac:dyDescent="0.25">
      <c r="A133" s="66" t="s">
        <v>28</v>
      </c>
      <c r="B133" s="45" t="s">
        <v>207</v>
      </c>
      <c r="C133" s="45" t="s">
        <v>208</v>
      </c>
      <c r="D133" s="45">
        <v>348</v>
      </c>
      <c r="E133" s="46"/>
      <c r="F133" s="47">
        <f>D133*0.94</f>
        <v>327.12</v>
      </c>
      <c r="G133" s="48">
        <f>IF(O133="Not Found",0,F133)</f>
        <v>327.12</v>
      </c>
      <c r="H133" s="64"/>
      <c r="I133" s="64"/>
      <c r="J133" s="64"/>
      <c r="K133" s="64"/>
      <c r="L133" s="64"/>
      <c r="O133" s="50">
        <f>IFERROR(VLOOKUP(C:C,'Results Data'!A:F,6,FALSE), "Not Found")</f>
        <v>329</v>
      </c>
      <c r="P133" s="51">
        <f>IFERROR(VLOOKUP(C:C,'Results Data'!A:M,13,FALSE), "Not Found")</f>
        <v>75</v>
      </c>
      <c r="Q133" s="51" t="b">
        <f>AND('RIDE DATA'!$A$5&lt;'Registration Data'!$P133,'RIDE DATA'!$B$5&gt;'Registration Data'!$P133)</f>
        <v>0</v>
      </c>
      <c r="R133" s="51">
        <f>IF(Q133=TRUE,O133*0.03,0)</f>
        <v>0</v>
      </c>
      <c r="S133" s="49">
        <f>COUNTIF('Historical Registration Data'!D:D,'Registration Data'!C91)</f>
        <v>0</v>
      </c>
      <c r="T133" s="52">
        <f>R133+O133</f>
        <v>329</v>
      </c>
      <c r="U133" s="53">
        <f>T133/F133</f>
        <v>1.0057471264367817</v>
      </c>
      <c r="V133" s="54">
        <f t="shared" si="2"/>
        <v>57.471264367816573</v>
      </c>
      <c r="W133" s="56"/>
    </row>
    <row r="134" spans="1:23" x14ac:dyDescent="0.25">
      <c r="A134" s="70" t="s">
        <v>26</v>
      </c>
      <c r="B134" s="45" t="s">
        <v>215</v>
      </c>
      <c r="C134" s="45" t="s">
        <v>216</v>
      </c>
      <c r="D134" s="45">
        <v>690</v>
      </c>
      <c r="E134" s="46"/>
      <c r="F134" s="47">
        <f>D134*0.94</f>
        <v>648.59999999999991</v>
      </c>
      <c r="G134" s="48">
        <f>IF(O134="Not Found",0,F134)</f>
        <v>648.59999999999991</v>
      </c>
      <c r="H134" s="64"/>
      <c r="I134" s="64"/>
      <c r="J134" s="64"/>
      <c r="K134" s="64"/>
      <c r="L134" s="64"/>
      <c r="O134" s="50">
        <f>IFERROR(VLOOKUP(C:C,'Results Data'!A:F,6,FALSE), "Not Found")</f>
        <v>704</v>
      </c>
      <c r="P134" s="51">
        <f>IFERROR(VLOOKUP(C:C,'Results Data'!A:M,13,FALSE), "Not Found")</f>
        <v>70</v>
      </c>
      <c r="Q134" s="51" t="b">
        <f>AND('RIDE DATA'!$A$5&lt;'Registration Data'!$P134,'RIDE DATA'!$B$5&gt;'Registration Data'!$P134)</f>
        <v>0</v>
      </c>
      <c r="R134" s="51">
        <f>IF(Q134=TRUE,O134*0.03,0)</f>
        <v>0</v>
      </c>
      <c r="S134" s="49">
        <f>COUNTIF('Historical Registration Data'!D:D,'Registration Data'!C95)</f>
        <v>0</v>
      </c>
      <c r="T134" s="52">
        <f>R134+O134</f>
        <v>704</v>
      </c>
      <c r="U134" s="53">
        <f>T134/F134</f>
        <v>1.0854147394387914</v>
      </c>
      <c r="V134" s="54">
        <f t="shared" si="2"/>
        <v>854.14739438791412</v>
      </c>
    </row>
    <row r="135" spans="1:23" x14ac:dyDescent="0.25">
      <c r="A135" s="72" t="s">
        <v>25</v>
      </c>
      <c r="B135" s="45" t="s">
        <v>169</v>
      </c>
      <c r="C135" s="45" t="s">
        <v>170</v>
      </c>
      <c r="D135" s="45">
        <v>390</v>
      </c>
      <c r="E135" s="46"/>
      <c r="F135" s="47">
        <f>D135*0.94</f>
        <v>366.59999999999997</v>
      </c>
      <c r="G135" s="48">
        <f>IF(O135="Not Found",0,F135)</f>
        <v>366.59999999999997</v>
      </c>
      <c r="H135" s="64"/>
      <c r="I135" s="64"/>
      <c r="J135" s="64"/>
      <c r="K135" s="64"/>
      <c r="L135" s="64"/>
      <c r="O135" s="50">
        <f>IFERROR(VLOOKUP(C:C,'Results Data'!A:F,6,FALSE), "Not Found")</f>
        <v>404</v>
      </c>
      <c r="P135" s="51">
        <f>IFERROR(VLOOKUP(C:C,'Results Data'!A:M,13,FALSE), "Not Found")</f>
        <v>65</v>
      </c>
      <c r="Q135" s="51" t="b">
        <f>AND('RIDE DATA'!$A$5&lt;'Registration Data'!$P135,'RIDE DATA'!$B$5&gt;'Registration Data'!$P135)</f>
        <v>0</v>
      </c>
      <c r="R135" s="51">
        <f>IF(Q135=TRUE,O135*0.03,0)</f>
        <v>0</v>
      </c>
      <c r="S135" s="49">
        <f>COUNTIF('Historical Registration Data'!D:D,'Registration Data'!C72)</f>
        <v>0</v>
      </c>
      <c r="T135" s="52">
        <f>R135+O135</f>
        <v>404</v>
      </c>
      <c r="U135" s="53">
        <f>T135/F135</f>
        <v>1.1020185488270595</v>
      </c>
      <c r="V135" s="54">
        <f t="shared" si="2"/>
        <v>1020.1854882705952</v>
      </c>
    </row>
    <row r="136" spans="1:23" x14ac:dyDescent="0.25">
      <c r="A136" s="66" t="s">
        <v>28</v>
      </c>
      <c r="B136" s="45" t="s">
        <v>94</v>
      </c>
      <c r="C136" s="45" t="s">
        <v>95</v>
      </c>
      <c r="D136" s="45">
        <v>602</v>
      </c>
      <c r="E136" s="46"/>
      <c r="F136" s="47">
        <f>D136*0.94</f>
        <v>565.88</v>
      </c>
      <c r="G136" s="48">
        <f>IF(O136="Not Found",0,F136)</f>
        <v>565.88</v>
      </c>
      <c r="H136" s="64"/>
      <c r="I136" s="64"/>
      <c r="J136" s="64"/>
      <c r="K136" s="64"/>
      <c r="L136" s="64"/>
      <c r="O136" s="50">
        <f>IFERROR(VLOOKUP(C:C,'Results Data'!A:F,6,FALSE), "Not Found")</f>
        <v>603</v>
      </c>
      <c r="P136" s="51">
        <f>IFERROR(VLOOKUP(C:C,'Results Data'!A:M,13,FALSE), "Not Found")</f>
        <v>82</v>
      </c>
      <c r="Q136" s="51" t="b">
        <f>AND('RIDE DATA'!$A$5&lt;'Registration Data'!$P136,'RIDE DATA'!$B$5&gt;'Registration Data'!$P136)</f>
        <v>1</v>
      </c>
      <c r="R136" s="51">
        <f>IF(Q136=TRUE,O136*0.03,0)</f>
        <v>18.09</v>
      </c>
      <c r="S136" s="49">
        <f>COUNTIF('Historical Registration Data'!D:D,'Registration Data'!C33)</f>
        <v>0</v>
      </c>
      <c r="T136" s="52">
        <f>R136+O136</f>
        <v>621.09</v>
      </c>
      <c r="U136" s="53">
        <f>T136/F136</f>
        <v>1.0975648547395207</v>
      </c>
      <c r="V136" s="54">
        <f t="shared" si="2"/>
        <v>975.64854739520706</v>
      </c>
    </row>
    <row r="137" spans="1:23" x14ac:dyDescent="0.25">
      <c r="A137" s="68" t="s">
        <v>29</v>
      </c>
      <c r="B137" s="45" t="s">
        <v>82</v>
      </c>
      <c r="C137" s="45" t="s">
        <v>83</v>
      </c>
      <c r="D137" s="45">
        <v>391</v>
      </c>
      <c r="E137" s="46"/>
      <c r="F137" s="47">
        <f>D137*0.94</f>
        <v>367.53999999999996</v>
      </c>
      <c r="G137" s="48">
        <f>IF(O137="Not Found",0,F137)</f>
        <v>367.53999999999996</v>
      </c>
      <c r="H137" s="64"/>
      <c r="I137" s="64"/>
      <c r="J137" s="64"/>
      <c r="K137" s="64"/>
      <c r="L137" s="64"/>
      <c r="O137" s="50">
        <f>IFERROR(VLOOKUP(C:C,'Results Data'!A:F,6,FALSE), "Not Found")</f>
        <v>395</v>
      </c>
      <c r="P137" s="51">
        <f>IFERROR(VLOOKUP(C:C,'Results Data'!A:M,13,FALSE), "Not Found")</f>
        <v>75</v>
      </c>
      <c r="Q137" s="51" t="b">
        <f>AND('RIDE DATA'!$A$5&lt;'Registration Data'!$P137,'RIDE DATA'!$B$5&gt;'Registration Data'!$P137)</f>
        <v>0</v>
      </c>
      <c r="R137" s="51">
        <f>IF(Q137=TRUE,O137*0.03,0)</f>
        <v>0</v>
      </c>
      <c r="S137" s="49">
        <f>COUNTIF('Historical Registration Data'!D:D,'Registration Data'!C27)</f>
        <v>0</v>
      </c>
      <c r="T137" s="52">
        <f>R137+O137</f>
        <v>395</v>
      </c>
      <c r="U137" s="53">
        <f>T137/F137</f>
        <v>1.0747129564129076</v>
      </c>
      <c r="V137" s="54">
        <f t="shared" si="2"/>
        <v>747.12956412907647</v>
      </c>
    </row>
    <row r="138" spans="1:23" x14ac:dyDescent="0.25">
      <c r="A138" s="72" t="s">
        <v>25</v>
      </c>
      <c r="B138" s="45" t="s">
        <v>203</v>
      </c>
      <c r="C138" s="45" t="s">
        <v>204</v>
      </c>
      <c r="D138" s="45">
        <v>925</v>
      </c>
      <c r="E138" s="46"/>
      <c r="F138" s="47">
        <f>D138*0.94</f>
        <v>869.5</v>
      </c>
      <c r="G138" s="48">
        <f>IF(O138="Not Found",0,F138)</f>
        <v>869.5</v>
      </c>
      <c r="H138" s="64" t="s">
        <v>407</v>
      </c>
      <c r="I138" s="64" t="s">
        <v>389</v>
      </c>
      <c r="J138" s="64" t="s">
        <v>400</v>
      </c>
      <c r="K138" s="64"/>
      <c r="L138" s="64"/>
      <c r="O138" s="50">
        <f>IFERROR(VLOOKUP(C:C,'Results Data'!A:F,6,FALSE), "Not Found")</f>
        <v>903</v>
      </c>
      <c r="P138" s="51">
        <f>IFERROR(VLOOKUP(C:C,'Results Data'!A:M,13,FALSE), "Not Found")</f>
        <v>80</v>
      </c>
      <c r="Q138" s="51" t="b">
        <f>AND('RIDE DATA'!$A$5&lt;'Registration Data'!$P138,'RIDE DATA'!$B$5&gt;'Registration Data'!$P138)</f>
        <v>1</v>
      </c>
      <c r="R138" s="51">
        <f>IF(Q138=TRUE,O138*0.03,0)</f>
        <v>27.09</v>
      </c>
      <c r="S138" s="49">
        <f>COUNTIF('Historical Registration Data'!D:D,'Registration Data'!C89)</f>
        <v>0</v>
      </c>
      <c r="T138" s="52">
        <f>R138+O138</f>
        <v>930.09</v>
      </c>
      <c r="U138" s="53">
        <f>T138/F138</f>
        <v>1.0696837262794709</v>
      </c>
      <c r="V138" s="54">
        <f t="shared" si="2"/>
        <v>696.83726279470943</v>
      </c>
    </row>
    <row r="139" spans="1:23" x14ac:dyDescent="0.25">
      <c r="A139" s="66" t="s">
        <v>28</v>
      </c>
      <c r="B139" s="45" t="s">
        <v>130</v>
      </c>
      <c r="C139" s="45" t="s">
        <v>131</v>
      </c>
      <c r="D139" s="45">
        <v>228</v>
      </c>
      <c r="E139" s="46"/>
      <c r="F139" s="47">
        <f>D139*0.94</f>
        <v>214.32</v>
      </c>
      <c r="G139" s="48">
        <f>IF(O139="Not Found",0,F139)</f>
        <v>214.32</v>
      </c>
      <c r="H139" s="64"/>
      <c r="I139" s="64"/>
      <c r="J139" s="64"/>
      <c r="K139" s="64"/>
      <c r="L139" s="64"/>
      <c r="O139" s="50">
        <f>IFERROR(VLOOKUP(C:C,'Results Data'!A:F,6,FALSE), "Not Found")</f>
        <v>238</v>
      </c>
      <c r="P139" s="51">
        <f>IFERROR(VLOOKUP(C:C,'Results Data'!A:M,13,FALSE), "Not Found")</f>
        <v>77</v>
      </c>
      <c r="Q139" s="51" t="b">
        <f>AND('RIDE DATA'!$A$5&lt;'Registration Data'!$P139,'RIDE DATA'!$B$5&gt;'Registration Data'!$P139)</f>
        <v>1</v>
      </c>
      <c r="R139" s="51">
        <f>IF(Q139=TRUE,O139*0.03,0)</f>
        <v>7.14</v>
      </c>
      <c r="S139" s="49">
        <f>COUNTIF('Historical Registration Data'!D:D,'Registration Data'!C51)</f>
        <v>0</v>
      </c>
      <c r="T139" s="52">
        <f>R139+O139</f>
        <v>245.14</v>
      </c>
      <c r="U139" s="53">
        <f>T139/F139</f>
        <v>1.1438036580813735</v>
      </c>
      <c r="V139" s="74">
        <v>1200</v>
      </c>
    </row>
    <row r="140" spans="1:23" x14ac:dyDescent="0.25">
      <c r="A140" s="72" t="s">
        <v>25</v>
      </c>
      <c r="B140" s="45" t="s">
        <v>217</v>
      </c>
      <c r="C140" s="45" t="s">
        <v>218</v>
      </c>
      <c r="D140" s="45">
        <v>363</v>
      </c>
      <c r="E140" s="46"/>
      <c r="F140" s="47">
        <f>D140*0.94</f>
        <v>341.21999999999997</v>
      </c>
      <c r="G140" s="48">
        <f>IF(O140="Not Found",0,F140)</f>
        <v>341.21999999999997</v>
      </c>
      <c r="H140" s="64" t="s">
        <v>388</v>
      </c>
      <c r="I140" s="64" t="s">
        <v>389</v>
      </c>
      <c r="J140" s="64"/>
      <c r="K140" s="64"/>
      <c r="L140" s="64"/>
      <c r="O140" s="50">
        <f>IFERROR(VLOOKUP(C:C,'Results Data'!A:F,6,FALSE), "Not Found")</f>
        <v>364</v>
      </c>
      <c r="P140" s="51">
        <f>IFERROR(VLOOKUP(C:C,'Results Data'!A:M,13,FALSE), "Not Found")</f>
        <v>77</v>
      </c>
      <c r="Q140" s="51" t="b">
        <f>AND('RIDE DATA'!$A$5&lt;'Registration Data'!$P140,'RIDE DATA'!$B$5&gt;'Registration Data'!$P140)</f>
        <v>1</v>
      </c>
      <c r="R140" s="51">
        <f>IF(Q140=TRUE,O140*0.03,0)</f>
        <v>10.92</v>
      </c>
      <c r="S140" s="49">
        <f>COUNTIF('Historical Registration Data'!D:D,'Registration Data'!C96)</f>
        <v>0</v>
      </c>
      <c r="T140" s="52">
        <f>R140+O140</f>
        <v>374.92</v>
      </c>
      <c r="U140" s="53">
        <f>T140/F140</f>
        <v>1.0987632612390834</v>
      </c>
      <c r="V140" s="54">
        <f t="shared" si="2"/>
        <v>987.63261239083408</v>
      </c>
    </row>
    <row r="141" spans="1:23" x14ac:dyDescent="0.25">
      <c r="A141" s="68"/>
      <c r="B141" s="45" t="s">
        <v>36</v>
      </c>
      <c r="C141" s="45" t="s">
        <v>37</v>
      </c>
      <c r="D141" s="45">
        <v>236</v>
      </c>
      <c r="E141" s="46"/>
      <c r="F141" s="47">
        <f>D141*0.94</f>
        <v>221.83999999999997</v>
      </c>
      <c r="G141" s="48">
        <f>IF(O141="Not Found",0,F141)</f>
        <v>221.83999999999997</v>
      </c>
      <c r="H141" s="64" t="s">
        <v>394</v>
      </c>
      <c r="I141" s="64" t="s">
        <v>395</v>
      </c>
      <c r="J141" s="64" t="s">
        <v>396</v>
      </c>
      <c r="K141" s="64"/>
      <c r="L141" s="64"/>
      <c r="O141" s="50">
        <f>IFERROR(VLOOKUP(C:C,'Results Data'!A:F,6,FALSE), "Not Found")</f>
        <v>0</v>
      </c>
      <c r="P141" s="51">
        <f>IFERROR(VLOOKUP(C:C,'Results Data'!A:M,13,FALSE), "Not Found")</f>
        <v>0</v>
      </c>
      <c r="Q141" s="51" t="b">
        <f>AND('RIDE DATA'!$A$5&lt;'Registration Data'!$P141,'RIDE DATA'!$B$5&gt;'Registration Data'!$P141)</f>
        <v>0</v>
      </c>
      <c r="R141" s="51">
        <f>IF(Q141=TRUE,O141*0.03,0)</f>
        <v>0</v>
      </c>
      <c r="S141" s="49">
        <f>COUNTIF('Historical Registration Data'!D:D,'Registration Data'!C4)</f>
        <v>0</v>
      </c>
      <c r="T141" s="52">
        <f>R141+O141</f>
        <v>0</v>
      </c>
      <c r="U141" s="53">
        <f>T141/F141</f>
        <v>0</v>
      </c>
      <c r="V141" s="54">
        <f t="shared" si="2"/>
        <v>0</v>
      </c>
    </row>
    <row r="142" spans="1:23" x14ac:dyDescent="0.25">
      <c r="A142" s="66" t="s">
        <v>28</v>
      </c>
      <c r="B142" s="45" t="s">
        <v>235</v>
      </c>
      <c r="C142" s="45" t="s">
        <v>236</v>
      </c>
      <c r="D142" s="45">
        <v>376</v>
      </c>
      <c r="E142" s="46"/>
      <c r="F142" s="47">
        <f>D142*0.94</f>
        <v>353.44</v>
      </c>
      <c r="G142" s="48">
        <f>IF(O142="Not Found",0,F142)</f>
        <v>353.44</v>
      </c>
      <c r="H142" s="64"/>
      <c r="I142" s="64"/>
      <c r="J142" s="64"/>
      <c r="K142" s="64"/>
      <c r="L142" s="64"/>
      <c r="O142" s="50">
        <f>IFERROR(VLOOKUP(C:C,'Results Data'!A:F,6,FALSE), "Not Found")</f>
        <v>377</v>
      </c>
      <c r="P142" s="51">
        <f>IFERROR(VLOOKUP(C:C,'Results Data'!A:M,13,FALSE), "Not Found")</f>
        <v>80</v>
      </c>
      <c r="Q142" s="51" t="b">
        <f>AND('RIDE DATA'!$A$5&lt;'Registration Data'!$P142,'RIDE DATA'!$B$5&gt;'Registration Data'!$P142)</f>
        <v>1</v>
      </c>
      <c r="R142" s="51">
        <f>IF(Q142=TRUE,O142*0.03,0)</f>
        <v>11.309999999999999</v>
      </c>
      <c r="S142" s="49">
        <f>COUNTIF('Historical Registration Data'!D:D,'Registration Data'!C105)</f>
        <v>0</v>
      </c>
      <c r="T142" s="52">
        <f>R142+O142</f>
        <v>388.31</v>
      </c>
      <c r="U142" s="53">
        <f>T142/F142</f>
        <v>1.0986588954277954</v>
      </c>
      <c r="V142" s="54">
        <f t="shared" si="2"/>
        <v>986.5889542779538</v>
      </c>
    </row>
    <row r="143" spans="1:23" x14ac:dyDescent="0.25">
      <c r="A143" s="70" t="s">
        <v>26</v>
      </c>
      <c r="B143" s="45" t="s">
        <v>92</v>
      </c>
      <c r="C143" s="45" t="s">
        <v>93</v>
      </c>
      <c r="D143" s="45">
        <v>202</v>
      </c>
      <c r="E143" s="46"/>
      <c r="F143" s="47">
        <f>D143*0.94</f>
        <v>189.88</v>
      </c>
      <c r="G143" s="48">
        <f>IF(O143="Not Found",0,F143)</f>
        <v>189.88</v>
      </c>
      <c r="H143" s="64"/>
      <c r="I143" s="64"/>
      <c r="J143" s="64"/>
      <c r="K143" s="64"/>
      <c r="L143" s="64"/>
      <c r="O143" s="50">
        <f>IFERROR(VLOOKUP(C:C,'Results Data'!A:F,6,FALSE), "Not Found")</f>
        <v>205</v>
      </c>
      <c r="P143" s="51">
        <f>IFERROR(VLOOKUP(C:C,'Results Data'!A:M,13,FALSE), "Not Found")</f>
        <v>80</v>
      </c>
      <c r="Q143" s="51" t="b">
        <f>AND('RIDE DATA'!$A$5&lt;'Registration Data'!$P143,'RIDE DATA'!$B$5&gt;'Registration Data'!$P143)</f>
        <v>1</v>
      </c>
      <c r="R143" s="51">
        <f>IF(Q143=TRUE,O143*0.03,0)</f>
        <v>6.1499999999999995</v>
      </c>
      <c r="S143" s="49">
        <f>COUNTIF('Historical Registration Data'!D:D,'Registration Data'!C32)</f>
        <v>0</v>
      </c>
      <c r="T143" s="52">
        <f>R143+O143</f>
        <v>211.15</v>
      </c>
      <c r="U143" s="53">
        <f>T143/F143</f>
        <v>1.1120181167052876</v>
      </c>
      <c r="V143" s="54">
        <f t="shared" si="2"/>
        <v>1120.1811670528762</v>
      </c>
    </row>
    <row r="144" spans="1:23" x14ac:dyDescent="0.25">
      <c r="A144" s="70" t="s">
        <v>26</v>
      </c>
      <c r="B144" s="45" t="s">
        <v>122</v>
      </c>
      <c r="C144" s="45" t="s">
        <v>123</v>
      </c>
      <c r="D144" s="45">
        <v>539</v>
      </c>
      <c r="E144" s="46"/>
      <c r="F144" s="47">
        <f>D144*0.94</f>
        <v>506.65999999999997</v>
      </c>
      <c r="G144" s="48">
        <f>IF(O144="Not Found",0,F144)</f>
        <v>506.65999999999997</v>
      </c>
      <c r="H144" s="64"/>
      <c r="I144" s="64"/>
      <c r="J144" s="64"/>
      <c r="K144" s="64"/>
      <c r="L144" s="64"/>
      <c r="O144" s="50">
        <f>IFERROR(VLOOKUP(C:C,'Results Data'!A:F,6,FALSE), "Not Found")</f>
        <v>551</v>
      </c>
      <c r="P144" s="51">
        <f>IFERROR(VLOOKUP(C:C,'Results Data'!A:M,13,FALSE), "Not Found")</f>
        <v>79</v>
      </c>
      <c r="Q144" s="51" t="b">
        <f>AND('RIDE DATA'!$A$5&lt;'Registration Data'!$P144,'RIDE DATA'!$B$5&gt;'Registration Data'!$P144)</f>
        <v>1</v>
      </c>
      <c r="R144" s="51">
        <f>IF(Q144=TRUE,O144*0.03,0)</f>
        <v>16.53</v>
      </c>
      <c r="S144" s="49">
        <f>COUNTIF('Historical Registration Data'!D:D,'Registration Data'!C47)</f>
        <v>0</v>
      </c>
      <c r="T144" s="52">
        <f>R144+O144</f>
        <v>567.53</v>
      </c>
      <c r="U144" s="53">
        <f>T144/F144</f>
        <v>1.1201397386807721</v>
      </c>
      <c r="V144" s="74">
        <v>1200</v>
      </c>
    </row>
    <row r="145" spans="1:22" x14ac:dyDescent="0.25">
      <c r="A145" s="66"/>
      <c r="B145" s="45" t="s">
        <v>175</v>
      </c>
      <c r="C145" s="45" t="s">
        <v>176</v>
      </c>
      <c r="D145" s="45">
        <v>549</v>
      </c>
      <c r="E145" s="46"/>
      <c r="F145" s="47">
        <f>D145*0.94</f>
        <v>516.05999999999995</v>
      </c>
      <c r="G145" s="48">
        <f>IF(O145="Not Found",0,F145)</f>
        <v>516.05999999999995</v>
      </c>
      <c r="H145" s="64"/>
      <c r="I145" s="64"/>
      <c r="J145" s="64"/>
      <c r="K145" s="64"/>
      <c r="L145" s="64"/>
      <c r="O145" s="50">
        <f>IFERROR(VLOOKUP(C:C,'Results Data'!A:F,6,FALSE), "Not Found")</f>
        <v>0</v>
      </c>
      <c r="P145" s="51">
        <f>IFERROR(VLOOKUP(C:C,'Results Data'!A:M,13,FALSE), "Not Found")</f>
        <v>0</v>
      </c>
      <c r="Q145" s="51" t="b">
        <f>AND('RIDE DATA'!$A$5&lt;'Registration Data'!$P145,'RIDE DATA'!$B$5&gt;'Registration Data'!$P145)</f>
        <v>0</v>
      </c>
      <c r="R145" s="51">
        <f>IF(Q145=TRUE,O145*0.03,0)</f>
        <v>0</v>
      </c>
      <c r="S145" s="49">
        <f>COUNTIF('Historical Registration Data'!D:D,'Registration Data'!C75)</f>
        <v>0</v>
      </c>
      <c r="T145" s="52">
        <f>R145+O145</f>
        <v>0</v>
      </c>
      <c r="U145" s="53">
        <f>T145/F145</f>
        <v>0</v>
      </c>
      <c r="V145" s="54">
        <f t="shared" si="2"/>
        <v>0</v>
      </c>
    </row>
    <row r="146" spans="1:22" x14ac:dyDescent="0.25">
      <c r="A146" s="72" t="s">
        <v>25</v>
      </c>
      <c r="B146" s="45" t="s">
        <v>155</v>
      </c>
      <c r="C146" s="45" t="s">
        <v>156</v>
      </c>
      <c r="D146" s="45">
        <v>508</v>
      </c>
      <c r="E146" s="46"/>
      <c r="F146" s="47">
        <f>D146*0.94</f>
        <v>477.52</v>
      </c>
      <c r="G146" s="48">
        <f>IF(O146="Not Found",0,F146)</f>
        <v>477.52</v>
      </c>
      <c r="H146" s="64"/>
      <c r="I146" s="64"/>
      <c r="J146" s="64"/>
      <c r="K146" s="64"/>
      <c r="L146" s="64"/>
      <c r="O146" s="50">
        <f>IFERROR(VLOOKUP(C:C,'Results Data'!A:F,6,FALSE), "Not Found")</f>
        <v>521</v>
      </c>
      <c r="P146" s="51">
        <f>IFERROR(VLOOKUP(C:C,'Results Data'!A:M,13,FALSE), "Not Found")</f>
        <v>79</v>
      </c>
      <c r="Q146" s="51" t="b">
        <f>AND('RIDE DATA'!$A$5&lt;'Registration Data'!$P146,'RIDE DATA'!$B$5&gt;'Registration Data'!$P146)</f>
        <v>1</v>
      </c>
      <c r="R146" s="51">
        <f>IF(Q146=TRUE,O146*0.03,0)</f>
        <v>15.629999999999999</v>
      </c>
      <c r="S146" s="49">
        <f>COUNTIF('Historical Registration Data'!D:D,'Registration Data'!C65)</f>
        <v>0</v>
      </c>
      <c r="T146" s="52">
        <f>R146+O146</f>
        <v>536.63</v>
      </c>
      <c r="U146" s="53">
        <f>T146/F146</f>
        <v>1.1237853911878037</v>
      </c>
      <c r="V146" s="74">
        <v>1200</v>
      </c>
    </row>
    <row r="147" spans="1:22" x14ac:dyDescent="0.25">
      <c r="A147" s="68"/>
      <c r="B147" s="45" t="s">
        <v>48</v>
      </c>
      <c r="C147" s="45" t="s">
        <v>49</v>
      </c>
      <c r="D147" s="45">
        <v>436</v>
      </c>
      <c r="E147" s="46"/>
      <c r="F147" s="47">
        <f>D147*0.94</f>
        <v>409.84</v>
      </c>
      <c r="G147" s="48">
        <f>IF(O147="Not Found",0,F147)</f>
        <v>409.84</v>
      </c>
      <c r="H147" s="64" t="s">
        <v>388</v>
      </c>
      <c r="I147" s="64" t="s">
        <v>398</v>
      </c>
      <c r="J147" s="64"/>
      <c r="K147" s="64"/>
      <c r="L147" s="64" t="s">
        <v>393</v>
      </c>
      <c r="O147" s="50">
        <f>IFERROR(VLOOKUP(C:C,'Results Data'!A:F,6,FALSE), "Not Found")</f>
        <v>0</v>
      </c>
      <c r="P147" s="51">
        <f>IFERROR(VLOOKUP(C:C,'Results Data'!A:M,13,FALSE), "Not Found")</f>
        <v>0</v>
      </c>
      <c r="Q147" s="51" t="b">
        <f>AND('RIDE DATA'!$A$5&lt;'Registration Data'!$P147,'RIDE DATA'!$B$5&gt;'Registration Data'!$P147)</f>
        <v>0</v>
      </c>
      <c r="R147" s="51">
        <f>IF(Q147=TRUE,O147*0.03,0)</f>
        <v>0</v>
      </c>
      <c r="S147" s="49">
        <f>COUNTIF('Historical Registration Data'!D:D,'Registration Data'!C10)</f>
        <v>0</v>
      </c>
      <c r="T147" s="52">
        <f>R147+O147</f>
        <v>0</v>
      </c>
      <c r="U147" s="53">
        <f>T147/F147</f>
        <v>0</v>
      </c>
      <c r="V147" s="54">
        <f t="shared" si="2"/>
        <v>0</v>
      </c>
    </row>
    <row r="148" spans="1:22" x14ac:dyDescent="0.25">
      <c r="A148" s="68" t="s">
        <v>29</v>
      </c>
      <c r="B148" s="45" t="s">
        <v>161</v>
      </c>
      <c r="C148" s="45" t="s">
        <v>162</v>
      </c>
      <c r="D148" s="45">
        <v>352</v>
      </c>
      <c r="E148" s="46"/>
      <c r="F148" s="47">
        <f>D148*0.94</f>
        <v>330.88</v>
      </c>
      <c r="G148" s="48">
        <f>IF(O148="Not Found",0,F148)</f>
        <v>330.88</v>
      </c>
      <c r="H148" s="64"/>
      <c r="I148" s="64"/>
      <c r="J148" s="64"/>
      <c r="K148" s="64"/>
      <c r="L148" s="64"/>
      <c r="O148" s="50">
        <f>IFERROR(VLOOKUP(C:C,'Results Data'!A:F,6,FALSE), "Not Found")</f>
        <v>367</v>
      </c>
      <c r="P148" s="51">
        <f>IFERROR(VLOOKUP(C:C,'Results Data'!A:M,13,FALSE), "Not Found")</f>
        <v>80</v>
      </c>
      <c r="Q148" s="51" t="b">
        <f>AND('RIDE DATA'!$A$5&lt;'Registration Data'!$P148,'RIDE DATA'!$B$5&gt;'Registration Data'!$P148)</f>
        <v>1</v>
      </c>
      <c r="R148" s="51">
        <f>IF(Q148=TRUE,O148*0.03,0)</f>
        <v>11.01</v>
      </c>
      <c r="S148" s="49">
        <f>COUNTIF('Historical Registration Data'!D:D,'Registration Data'!C68)</f>
        <v>0</v>
      </c>
      <c r="T148" s="52">
        <f>R148+O148</f>
        <v>378.01</v>
      </c>
      <c r="U148" s="53">
        <f>T148/F148</f>
        <v>1.1424383462282399</v>
      </c>
      <c r="V148" s="74">
        <v>1200</v>
      </c>
    </row>
    <row r="149" spans="1:22" x14ac:dyDescent="0.25">
      <c r="A149" s="68" t="s">
        <v>29</v>
      </c>
      <c r="B149" s="45" t="s">
        <v>289</v>
      </c>
      <c r="C149" s="45" t="s">
        <v>290</v>
      </c>
      <c r="D149" s="45">
        <v>492</v>
      </c>
      <c r="E149" s="46"/>
      <c r="F149" s="47">
        <f>D149*0.94</f>
        <v>462.47999999999996</v>
      </c>
      <c r="G149" s="48">
        <f>IF(O149="Not Found",0,F149)</f>
        <v>462.47999999999996</v>
      </c>
      <c r="H149" s="64" t="s">
        <v>388</v>
      </c>
      <c r="I149" s="64" t="s">
        <v>389</v>
      </c>
      <c r="J149" s="64" t="s">
        <v>397</v>
      </c>
      <c r="K149" s="64"/>
      <c r="L149" s="64"/>
      <c r="O149" s="50">
        <f>IFERROR(VLOOKUP(C:C,'Results Data'!A:F,6,FALSE), "Not Found")</f>
        <v>493</v>
      </c>
      <c r="P149" s="51">
        <f>IFERROR(VLOOKUP(C:C,'Results Data'!A:M,13,FALSE), "Not Found")</f>
        <v>79</v>
      </c>
      <c r="Q149" s="51" t="b">
        <f>AND('RIDE DATA'!$A$5&lt;'Registration Data'!$P149,'RIDE DATA'!$B$5&gt;'Registration Data'!$P149)</f>
        <v>1</v>
      </c>
      <c r="R149" s="51">
        <f>IF(Q149=TRUE,O149*0.03,0)</f>
        <v>14.79</v>
      </c>
      <c r="S149" s="49">
        <f>COUNTIF('Historical Registration Data'!D:D,'Registration Data'!C132)</f>
        <v>0</v>
      </c>
      <c r="T149" s="52">
        <f>R149+O149</f>
        <v>507.79</v>
      </c>
      <c r="U149" s="53">
        <f>T149/F149</f>
        <v>1.0979718041861271</v>
      </c>
      <c r="V149" s="54">
        <f t="shared" si="2"/>
        <v>979.71804186127054</v>
      </c>
    </row>
    <row r="150" spans="1:22" x14ac:dyDescent="0.25">
      <c r="A150" s="72" t="s">
        <v>25</v>
      </c>
      <c r="B150" s="45" t="s">
        <v>139</v>
      </c>
      <c r="C150" s="45" t="s">
        <v>140</v>
      </c>
      <c r="D150" s="45">
        <v>414</v>
      </c>
      <c r="E150" s="46"/>
      <c r="F150" s="47">
        <f>D150*0.94</f>
        <v>389.15999999999997</v>
      </c>
      <c r="G150" s="48">
        <f>IF(O150="Not Found",0,F150)</f>
        <v>389.15999999999997</v>
      </c>
      <c r="H150" s="64"/>
      <c r="I150" s="64"/>
      <c r="J150" s="64"/>
      <c r="K150" s="64"/>
      <c r="L150" s="64"/>
      <c r="O150" s="50">
        <f>IFERROR(VLOOKUP(C:C,'Results Data'!A:F,6,FALSE), "Not Found")</f>
        <v>435</v>
      </c>
      <c r="P150" s="51">
        <f>IFERROR(VLOOKUP(C:C,'Results Data'!A:M,13,FALSE), "Not Found")</f>
        <v>82</v>
      </c>
      <c r="Q150" s="51" t="b">
        <f>AND('RIDE DATA'!$A$5&lt;'Registration Data'!$P150,'RIDE DATA'!$B$5&gt;'Registration Data'!$P150)</f>
        <v>1</v>
      </c>
      <c r="R150" s="51">
        <f>IF(Q150=TRUE,O150*0.03,0)</f>
        <v>13.049999999999999</v>
      </c>
      <c r="S150" s="49">
        <f>COUNTIF('Historical Registration Data'!D:D,'Registration Data'!C57)</f>
        <v>0</v>
      </c>
      <c r="T150" s="52">
        <f>R150+O150</f>
        <v>448.05</v>
      </c>
      <c r="U150" s="53">
        <f>T150/F150</f>
        <v>1.1513259327782919</v>
      </c>
      <c r="V150" s="74">
        <v>1200</v>
      </c>
    </row>
    <row r="151" spans="1:22" x14ac:dyDescent="0.25">
      <c r="A151" s="66" t="s">
        <v>28</v>
      </c>
      <c r="B151" s="45" t="s">
        <v>321</v>
      </c>
      <c r="C151" s="45" t="s">
        <v>322</v>
      </c>
      <c r="D151" s="45">
        <v>373</v>
      </c>
      <c r="E151" s="46"/>
      <c r="F151" s="47">
        <f>D151*0.94</f>
        <v>350.62</v>
      </c>
      <c r="G151" s="48">
        <f>IF(O151="Not Found",0,F151)</f>
        <v>350.62</v>
      </c>
      <c r="H151" s="64" t="s">
        <v>388</v>
      </c>
      <c r="I151" s="64" t="s">
        <v>392</v>
      </c>
      <c r="J151" s="64"/>
      <c r="K151" s="64"/>
      <c r="L151" s="64" t="s">
        <v>417</v>
      </c>
      <c r="O151" s="50">
        <f>IFERROR(VLOOKUP(C:C,'Results Data'!A:F,6,FALSE), "Not Found")</f>
        <v>388</v>
      </c>
      <c r="P151" s="51">
        <f>IFERROR(VLOOKUP(C:C,'Results Data'!A:M,13,FALSE), "Not Found")</f>
        <v>64</v>
      </c>
      <c r="Q151" s="51" t="b">
        <f>AND('RIDE DATA'!$A$5&lt;'Registration Data'!$P151,'RIDE DATA'!$B$5&gt;'Registration Data'!$P151)</f>
        <v>0</v>
      </c>
      <c r="R151" s="51">
        <f>IF(Q151=TRUE,O151*0.03,0)</f>
        <v>0</v>
      </c>
      <c r="S151" s="49">
        <f>COUNTIF('Historical Registration Data'!D:D,'Registration Data'!C150)</f>
        <v>0</v>
      </c>
      <c r="T151" s="52">
        <f>R151+O151</f>
        <v>388</v>
      </c>
      <c r="U151" s="53">
        <f>T151/F151</f>
        <v>1.1066111459699961</v>
      </c>
      <c r="V151" s="54">
        <f t="shared" si="2"/>
        <v>1066.111459699961</v>
      </c>
    </row>
    <row r="152" spans="1:22" x14ac:dyDescent="0.25">
      <c r="A152" s="70"/>
      <c r="B152" s="57" t="s">
        <v>325</v>
      </c>
      <c r="C152" s="57" t="s">
        <v>326</v>
      </c>
      <c r="D152" s="57">
        <v>241</v>
      </c>
      <c r="E152" s="46"/>
      <c r="F152" s="47">
        <f>D152*0.94</f>
        <v>226.54</v>
      </c>
      <c r="G152" s="48">
        <f>IF(O152="Not Found",0,F152)</f>
        <v>226.54</v>
      </c>
      <c r="H152" s="64" t="s">
        <v>388</v>
      </c>
      <c r="I152" s="64" t="s">
        <v>398</v>
      </c>
      <c r="J152" s="64"/>
      <c r="K152" s="64"/>
      <c r="L152" s="64"/>
      <c r="O152" s="50">
        <f>IFERROR(VLOOKUP(C:C,'Results Data'!A:F,6,FALSE), "Not Found")</f>
        <v>0</v>
      </c>
      <c r="P152" s="51">
        <f>IFERROR(VLOOKUP(C:C,'Results Data'!A:M,13,FALSE), "Not Found")</f>
        <v>0</v>
      </c>
      <c r="Q152" s="51" t="b">
        <f>AND('RIDE DATA'!$A$5&lt;'Registration Data'!$P152,'RIDE DATA'!$B$5&gt;'Registration Data'!$P152)</f>
        <v>0</v>
      </c>
      <c r="R152" s="51">
        <f>IF(Q152=TRUE,O152*0.03,0)</f>
        <v>0</v>
      </c>
      <c r="S152" s="49">
        <f>COUNTIF('Historical Registration Data'!D:D,'Registration Data'!C152)</f>
        <v>0</v>
      </c>
      <c r="T152" s="52">
        <f>R152+O152</f>
        <v>0</v>
      </c>
      <c r="U152" s="53">
        <f>T152/F152</f>
        <v>0</v>
      </c>
      <c r="V152" s="54">
        <f t="shared" si="2"/>
        <v>0</v>
      </c>
    </row>
    <row r="153" spans="1:22" x14ac:dyDescent="0.25">
      <c r="A153" s="70" t="s">
        <v>26</v>
      </c>
      <c r="B153" s="45" t="s">
        <v>159</v>
      </c>
      <c r="C153" s="45" t="s">
        <v>160</v>
      </c>
      <c r="D153" s="45">
        <v>305</v>
      </c>
      <c r="E153" s="46"/>
      <c r="F153" s="47">
        <f>D153*0.94</f>
        <v>286.7</v>
      </c>
      <c r="G153" s="48">
        <f>IF(O153="Not Found",0,F153)</f>
        <v>286.7</v>
      </c>
      <c r="H153" s="64" t="s">
        <v>407</v>
      </c>
      <c r="I153" s="64" t="s">
        <v>392</v>
      </c>
      <c r="J153" s="64"/>
      <c r="K153" s="64"/>
      <c r="L153" s="64" t="s">
        <v>411</v>
      </c>
      <c r="O153" s="50">
        <f>IFERROR(VLOOKUP(C:C,'Results Data'!A:F,6,FALSE), "Not Found")</f>
        <v>312</v>
      </c>
      <c r="P153" s="51">
        <f>IFERROR(VLOOKUP(C:C,'Results Data'!A:M,13,FALSE), "Not Found")</f>
        <v>80</v>
      </c>
      <c r="Q153" s="51" t="b">
        <f>AND('RIDE DATA'!$A$5&lt;'Registration Data'!$P153,'RIDE DATA'!$B$5&gt;'Registration Data'!$P153)</f>
        <v>1</v>
      </c>
      <c r="R153" s="51">
        <f>IF(Q153=TRUE,O153*0.03,0)</f>
        <v>9.36</v>
      </c>
      <c r="S153" s="49">
        <f>COUNTIF('Historical Registration Data'!D:D,'Registration Data'!C67)</f>
        <v>0</v>
      </c>
      <c r="T153" s="52">
        <f>R153+O153</f>
        <v>321.36</v>
      </c>
      <c r="U153" s="53">
        <f>T153/F153</f>
        <v>1.1208929194279735</v>
      </c>
      <c r="V153" s="74">
        <v>1200</v>
      </c>
    </row>
    <row r="154" spans="1:22" x14ac:dyDescent="0.25">
      <c r="A154" s="69" t="s">
        <v>29</v>
      </c>
      <c r="B154" s="55" t="s">
        <v>361</v>
      </c>
      <c r="C154" s="55" t="s">
        <v>362</v>
      </c>
      <c r="D154" s="61">
        <v>337</v>
      </c>
      <c r="F154" s="47">
        <f>D154*0.94</f>
        <v>316.77999999999997</v>
      </c>
      <c r="G154" s="48">
        <f>IF(O154="Not Found",0,F154)</f>
        <v>316.77999999999997</v>
      </c>
      <c r="H154" s="64" t="s">
        <v>388</v>
      </c>
      <c r="I154" s="64" t="s">
        <v>389</v>
      </c>
      <c r="J154" s="64" t="s">
        <v>390</v>
      </c>
      <c r="K154" s="64"/>
      <c r="L154" s="64"/>
      <c r="O154" s="50">
        <f>IFERROR(VLOOKUP(C:C,'Results Data'!A:F,6,FALSE), "Not Found")</f>
        <v>344</v>
      </c>
      <c r="P154" s="51">
        <f>IFERROR(VLOOKUP(C:C,'Results Data'!A:M,13,FALSE), "Not Found")</f>
        <v>78</v>
      </c>
      <c r="Q154" s="51" t="b">
        <f>AND('RIDE DATA'!$A$5&lt;'Registration Data'!$P154,'RIDE DATA'!$B$5&gt;'Registration Data'!$P154)</f>
        <v>1</v>
      </c>
      <c r="R154" s="51">
        <f>IF(Q154=TRUE,O154*0.03,0)</f>
        <v>10.32</v>
      </c>
      <c r="S154" s="49">
        <f>COUNTIF('Historical Registration Data'!D:D,'Registration Data'!C170)</f>
        <v>0</v>
      </c>
      <c r="T154" s="52">
        <f>R154+O154</f>
        <v>354.32</v>
      </c>
      <c r="U154" s="53">
        <f>T154/F154</f>
        <v>1.1185049561209672</v>
      </c>
      <c r="V154" s="54">
        <f t="shared" si="2"/>
        <v>1185.0495612096722</v>
      </c>
    </row>
    <row r="155" spans="1:22" x14ac:dyDescent="0.25">
      <c r="A155" s="72" t="s">
        <v>25</v>
      </c>
      <c r="B155" s="45" t="s">
        <v>305</v>
      </c>
      <c r="C155" s="45" t="s">
        <v>306</v>
      </c>
      <c r="D155" s="45">
        <v>501</v>
      </c>
      <c r="E155" s="46"/>
      <c r="F155" s="47">
        <f>D155*0.94</f>
        <v>470.94</v>
      </c>
      <c r="G155" s="48">
        <f>IF(O155="Not Found",0,F155)</f>
        <v>470.94</v>
      </c>
      <c r="H155" s="64"/>
      <c r="I155" s="64"/>
      <c r="J155" s="64"/>
      <c r="K155" s="64"/>
      <c r="L155" s="64"/>
      <c r="O155" s="50">
        <f>IFERROR(VLOOKUP(C:C,'Results Data'!A:F,6,FALSE), "Not Found")</f>
        <v>497</v>
      </c>
      <c r="P155" s="51">
        <f>IFERROR(VLOOKUP(C:C,'Results Data'!A:M,13,FALSE), "Not Found")</f>
        <v>77</v>
      </c>
      <c r="Q155" s="51" t="b">
        <f>AND('RIDE DATA'!$A$5&lt;'Registration Data'!$P155,'RIDE DATA'!$B$5&gt;'Registration Data'!$P155)</f>
        <v>1</v>
      </c>
      <c r="R155" s="51">
        <f>IF(Q155=TRUE,O155*0.03,0)</f>
        <v>14.91</v>
      </c>
      <c r="S155" s="49">
        <f>COUNTIF('Historical Registration Data'!D:D,'Registration Data'!C141)</f>
        <v>0</v>
      </c>
      <c r="T155" s="52">
        <f>R155+O155</f>
        <v>511.91</v>
      </c>
      <c r="U155" s="53">
        <f>T155/F155</f>
        <v>1.086996220325307</v>
      </c>
      <c r="V155" s="54">
        <f t="shared" si="2"/>
        <v>869.96220325306956</v>
      </c>
    </row>
    <row r="156" spans="1:22" x14ac:dyDescent="0.25">
      <c r="A156" s="66" t="s">
        <v>28</v>
      </c>
      <c r="B156" s="45" t="s">
        <v>219</v>
      </c>
      <c r="C156" s="45" t="s">
        <v>220</v>
      </c>
      <c r="D156" s="45">
        <v>341</v>
      </c>
      <c r="E156" s="46"/>
      <c r="F156" s="47">
        <f>D156*0.94</f>
        <v>320.53999999999996</v>
      </c>
      <c r="G156" s="48">
        <f>IF(O156="Not Found",0,F156)</f>
        <v>320.53999999999996</v>
      </c>
      <c r="H156" s="64" t="s">
        <v>407</v>
      </c>
      <c r="I156" s="64" t="s">
        <v>405</v>
      </c>
      <c r="J156" s="64"/>
      <c r="K156" s="64"/>
      <c r="L156" s="64"/>
      <c r="O156" s="50">
        <f>IFERROR(VLOOKUP(C:C,'Results Data'!A:F,6,FALSE), "Not Found")</f>
        <v>334</v>
      </c>
      <c r="P156" s="51">
        <f>IFERROR(VLOOKUP(C:C,'Results Data'!A:M,13,FALSE), "Not Found")</f>
        <v>77</v>
      </c>
      <c r="Q156" s="51" t="b">
        <f>AND('RIDE DATA'!$A$5&lt;'Registration Data'!$P156,'RIDE DATA'!$B$5&gt;'Registration Data'!$P156)</f>
        <v>1</v>
      </c>
      <c r="R156" s="51">
        <f>IF(Q156=TRUE,O156*0.03,0)</f>
        <v>10.02</v>
      </c>
      <c r="S156" s="49">
        <f>COUNTIF('Historical Registration Data'!D:D,'Registration Data'!C97)</f>
        <v>0</v>
      </c>
      <c r="T156" s="52">
        <f>R156+O156</f>
        <v>344.02</v>
      </c>
      <c r="U156" s="53">
        <f>T156/F156</f>
        <v>1.0732513882822736</v>
      </c>
      <c r="V156" s="54">
        <f t="shared" si="2"/>
        <v>732.51388282273626</v>
      </c>
    </row>
    <row r="157" spans="1:22" x14ac:dyDescent="0.25">
      <c r="A157" s="72" t="s">
        <v>25</v>
      </c>
      <c r="B157" s="45" t="s">
        <v>279</v>
      </c>
      <c r="C157" s="45" t="s">
        <v>280</v>
      </c>
      <c r="D157" s="45">
        <v>400</v>
      </c>
      <c r="E157" s="46"/>
      <c r="F157" s="47">
        <f>D157*0.94</f>
        <v>376</v>
      </c>
      <c r="G157" s="48">
        <f>IF(O157="Not Found",0,F157)</f>
        <v>376</v>
      </c>
      <c r="H157" s="64"/>
      <c r="I157" s="64"/>
      <c r="J157" s="64"/>
      <c r="K157" s="64"/>
      <c r="L157" s="64"/>
      <c r="O157" s="50">
        <f>IFERROR(VLOOKUP(C:C,'Results Data'!A:F,6,FALSE), "Not Found")</f>
        <v>401</v>
      </c>
      <c r="P157" s="51">
        <f>IFERROR(VLOOKUP(C:C,'Results Data'!A:M,13,FALSE), "Not Found")</f>
        <v>76</v>
      </c>
      <c r="Q157" s="51" t="b">
        <f>AND('RIDE DATA'!$A$5&lt;'Registration Data'!$P157,'RIDE DATA'!$B$5&gt;'Registration Data'!$P157)</f>
        <v>1</v>
      </c>
      <c r="R157" s="51">
        <f>IF(Q157=TRUE,O157*0.03,0)</f>
        <v>12.03</v>
      </c>
      <c r="S157" s="49">
        <f>COUNTIF('Historical Registration Data'!D:D,'Registration Data'!C127)</f>
        <v>0</v>
      </c>
      <c r="T157" s="52">
        <f>R157+O157</f>
        <v>413.03</v>
      </c>
      <c r="U157" s="53">
        <f>T157/F157</f>
        <v>1.0984840425531914</v>
      </c>
      <c r="V157" s="54">
        <f t="shared" si="2"/>
        <v>984.84042553191432</v>
      </c>
    </row>
    <row r="158" spans="1:22" x14ac:dyDescent="0.25">
      <c r="A158" s="72" t="s">
        <v>25</v>
      </c>
      <c r="B158" s="45" t="s">
        <v>227</v>
      </c>
      <c r="C158" s="45" t="s">
        <v>228</v>
      </c>
      <c r="D158" s="45">
        <v>364</v>
      </c>
      <c r="E158" s="46"/>
      <c r="F158" s="47">
        <f>D158*0.94</f>
        <v>342.15999999999997</v>
      </c>
      <c r="G158" s="48">
        <f>IF(O158="Not Found",0,F158)</f>
        <v>342.15999999999997</v>
      </c>
      <c r="H158" s="64"/>
      <c r="I158" s="64"/>
      <c r="J158" s="64"/>
      <c r="K158" s="64"/>
      <c r="L158" s="64"/>
      <c r="O158" s="50">
        <f>IFERROR(VLOOKUP(C:C,'Results Data'!A:F,6,FALSE), "Not Found")</f>
        <v>374</v>
      </c>
      <c r="P158" s="51">
        <f>IFERROR(VLOOKUP(C:C,'Results Data'!A:M,13,FALSE), "Not Found")</f>
        <v>78</v>
      </c>
      <c r="Q158" s="51" t="b">
        <f>AND('RIDE DATA'!$A$5&lt;'Registration Data'!$P158,'RIDE DATA'!$B$5&gt;'Registration Data'!$P158)</f>
        <v>1</v>
      </c>
      <c r="R158" s="51">
        <f>IF(Q158=TRUE,O158*0.03,0)</f>
        <v>11.219999999999999</v>
      </c>
      <c r="S158" s="49">
        <f>COUNTIF('Historical Registration Data'!D:D,'Registration Data'!C101)</f>
        <v>0</v>
      </c>
      <c r="T158" s="52">
        <f>R158+O158</f>
        <v>385.22</v>
      </c>
      <c r="U158" s="53">
        <f>T158/F158</f>
        <v>1.1258475566986208</v>
      </c>
      <c r="V158" s="74">
        <v>1200</v>
      </c>
    </row>
    <row r="159" spans="1:22" x14ac:dyDescent="0.25">
      <c r="A159" s="68" t="s">
        <v>29</v>
      </c>
      <c r="B159" s="45" t="s">
        <v>285</v>
      </c>
      <c r="C159" s="45" t="s">
        <v>286</v>
      </c>
      <c r="D159" s="45">
        <v>479</v>
      </c>
      <c r="E159" s="46"/>
      <c r="F159" s="47">
        <f>D159*0.94</f>
        <v>450.26</v>
      </c>
      <c r="G159" s="48">
        <f>IF(O159="Not Found",0,F159)</f>
        <v>450.26</v>
      </c>
      <c r="H159" s="64"/>
      <c r="I159" s="64"/>
      <c r="J159" s="64"/>
      <c r="K159" s="64"/>
      <c r="L159" s="64"/>
      <c r="O159" s="50">
        <f>IFERROR(VLOOKUP(C:C,'Results Data'!A:F,6,FALSE), "Not Found")</f>
        <v>494</v>
      </c>
      <c r="P159" s="51">
        <f>IFERROR(VLOOKUP(C:C,'Results Data'!A:M,13,FALSE), "Not Found")</f>
        <v>78</v>
      </c>
      <c r="Q159" s="51" t="b">
        <f>AND('RIDE DATA'!$A$5&lt;'Registration Data'!$P159,'RIDE DATA'!$B$5&gt;'Registration Data'!$P159)</f>
        <v>1</v>
      </c>
      <c r="R159" s="51">
        <f>IF(Q159=TRUE,O159*0.03,0)</f>
        <v>14.82</v>
      </c>
      <c r="S159" s="49">
        <f>COUNTIF('Historical Registration Data'!D:D,'Registration Data'!C130)</f>
        <v>0</v>
      </c>
      <c r="T159" s="52">
        <f>R159+O159</f>
        <v>508.82</v>
      </c>
      <c r="U159" s="53">
        <f>T159/F159</f>
        <v>1.130058188602141</v>
      </c>
      <c r="V159" s="74">
        <v>1200</v>
      </c>
    </row>
    <row r="160" spans="1:22" x14ac:dyDescent="0.25">
      <c r="A160" s="68" t="s">
        <v>29</v>
      </c>
      <c r="B160" s="45" t="s">
        <v>283</v>
      </c>
      <c r="C160" s="45" t="s">
        <v>284</v>
      </c>
      <c r="D160" s="45">
        <v>426</v>
      </c>
      <c r="E160" s="46"/>
      <c r="F160" s="47">
        <f>D160*0.94</f>
        <v>400.44</v>
      </c>
      <c r="G160" s="48">
        <f>IF(O160="Not Found",0,F160)</f>
        <v>400.44</v>
      </c>
      <c r="H160" s="64"/>
      <c r="I160" s="64"/>
      <c r="J160" s="64"/>
      <c r="K160" s="64"/>
      <c r="L160" s="64"/>
      <c r="O160" s="50">
        <f>IFERROR(VLOOKUP(C:C,'Results Data'!A:F,6,FALSE), "Not Found")</f>
        <v>445</v>
      </c>
      <c r="P160" s="51">
        <f>IFERROR(VLOOKUP(C:C,'Results Data'!A:M,13,FALSE), "Not Found")</f>
        <v>75</v>
      </c>
      <c r="Q160" s="51" t="b">
        <f>AND('RIDE DATA'!$A$5&lt;'Registration Data'!$P160,'RIDE DATA'!$B$5&gt;'Registration Data'!$P160)</f>
        <v>0</v>
      </c>
      <c r="R160" s="51">
        <f>IF(Q160=TRUE,O160*0.03,0)</f>
        <v>0</v>
      </c>
      <c r="S160" s="49">
        <f>COUNTIF('Historical Registration Data'!D:D,'Registration Data'!C129)</f>
        <v>0</v>
      </c>
      <c r="T160" s="52">
        <f>R160+O160</f>
        <v>445</v>
      </c>
      <c r="U160" s="53">
        <f>T160/F160</f>
        <v>1.1112775946458895</v>
      </c>
      <c r="V160" s="54">
        <f t="shared" si="2"/>
        <v>1112.7759464588949</v>
      </c>
    </row>
    <row r="161" spans="1:22" x14ac:dyDescent="0.25">
      <c r="A161" s="70" t="s">
        <v>26</v>
      </c>
      <c r="B161" s="45" t="s">
        <v>124</v>
      </c>
      <c r="C161" s="45" t="s">
        <v>125</v>
      </c>
      <c r="D161" s="45">
        <v>335</v>
      </c>
      <c r="E161" s="46"/>
      <c r="F161" s="47">
        <f>D161*0.94</f>
        <v>314.89999999999998</v>
      </c>
      <c r="G161" s="48">
        <f>IF(O161="Not Found",0,F161)</f>
        <v>314.89999999999998</v>
      </c>
      <c r="H161" s="64"/>
      <c r="I161" s="64"/>
      <c r="J161" s="64"/>
      <c r="K161" s="64"/>
      <c r="L161" s="64"/>
      <c r="O161" s="50">
        <f>IFERROR(VLOOKUP(C:C,'Results Data'!A:F,6,FALSE), "Not Found")</f>
        <v>343</v>
      </c>
      <c r="P161" s="51">
        <f>IFERROR(VLOOKUP(C:C,'Results Data'!A:M,13,FALSE), "Not Found")</f>
        <v>75</v>
      </c>
      <c r="Q161" s="51" t="b">
        <f>AND('RIDE DATA'!$A$5&lt;'Registration Data'!$P161,'RIDE DATA'!$B$5&gt;'Registration Data'!$P161)</f>
        <v>0</v>
      </c>
      <c r="R161" s="51">
        <f>IF(Q161=TRUE,O161*0.03,0)</f>
        <v>0</v>
      </c>
      <c r="S161" s="49">
        <f>COUNTIF('Historical Registration Data'!D:D,'Registration Data'!C48)</f>
        <v>0</v>
      </c>
      <c r="T161" s="52">
        <f>R161+O161</f>
        <v>343</v>
      </c>
      <c r="U161" s="53">
        <f>T161/F161</f>
        <v>1.0892346776754527</v>
      </c>
      <c r="V161" s="54">
        <f t="shared" si="2"/>
        <v>892.34677675452679</v>
      </c>
    </row>
    <row r="162" spans="1:22" x14ac:dyDescent="0.25">
      <c r="A162" s="68" t="s">
        <v>29</v>
      </c>
      <c r="B162" s="45" t="s">
        <v>96</v>
      </c>
      <c r="C162" s="45" t="s">
        <v>97</v>
      </c>
      <c r="D162" s="45">
        <v>439</v>
      </c>
      <c r="E162" s="46"/>
      <c r="F162" s="47">
        <f>D162*0.94</f>
        <v>412.65999999999997</v>
      </c>
      <c r="G162" s="48">
        <f>IF(O162="Not Found",0,F162)</f>
        <v>412.65999999999997</v>
      </c>
      <c r="H162" s="64"/>
      <c r="I162" s="64"/>
      <c r="J162" s="64"/>
      <c r="K162" s="64"/>
      <c r="L162" s="64"/>
      <c r="O162" s="50">
        <f>IFERROR(VLOOKUP(C:C,'Results Data'!A:F,6,FALSE), "Not Found")</f>
        <v>453</v>
      </c>
      <c r="P162" s="51">
        <f>IFERROR(VLOOKUP(C:C,'Results Data'!A:M,13,FALSE), "Not Found")</f>
        <v>81</v>
      </c>
      <c r="Q162" s="51" t="b">
        <f>AND('RIDE DATA'!$A$5&lt;'Registration Data'!$P162,'RIDE DATA'!$B$5&gt;'Registration Data'!$P162)</f>
        <v>1</v>
      </c>
      <c r="R162" s="51">
        <f>IF(Q162=TRUE,O162*0.03,0)</f>
        <v>13.59</v>
      </c>
      <c r="S162" s="49">
        <f>COUNTIF('Historical Registration Data'!D:D,'Registration Data'!C34)</f>
        <v>0</v>
      </c>
      <c r="T162" s="52">
        <f>R162+O162</f>
        <v>466.59</v>
      </c>
      <c r="U162" s="53">
        <f>T162/F162</f>
        <v>1.1306887025638541</v>
      </c>
      <c r="V162" s="74">
        <v>1200</v>
      </c>
    </row>
    <row r="163" spans="1:22" x14ac:dyDescent="0.25">
      <c r="A163" s="73" t="s">
        <v>25</v>
      </c>
      <c r="B163" s="55" t="s">
        <v>329</v>
      </c>
      <c r="C163" s="55" t="s">
        <v>330</v>
      </c>
      <c r="D163" s="61">
        <v>365</v>
      </c>
      <c r="F163" s="47">
        <f>D163*0.94</f>
        <v>343.09999999999997</v>
      </c>
      <c r="G163" s="48">
        <f>IF(O163="Not Found",0,F163)</f>
        <v>343.09999999999997</v>
      </c>
      <c r="H163" s="64"/>
      <c r="I163" s="64"/>
      <c r="J163" s="64"/>
      <c r="K163" s="64"/>
      <c r="L163" s="64"/>
      <c r="O163" s="50">
        <f>IFERROR(VLOOKUP(C:C,'Results Data'!A:F,6,FALSE), "Not Found")</f>
        <v>366</v>
      </c>
      <c r="P163" s="51">
        <f>IFERROR(VLOOKUP(C:C,'Results Data'!A:M,13,FALSE), "Not Found")</f>
        <v>80</v>
      </c>
      <c r="Q163" s="51" t="b">
        <f>AND('RIDE DATA'!$A$5&lt;'Registration Data'!$P163,'RIDE DATA'!$B$5&gt;'Registration Data'!$P163)</f>
        <v>1</v>
      </c>
      <c r="R163" s="51">
        <f>IF(Q163=TRUE,O163*0.03,0)</f>
        <v>10.98</v>
      </c>
      <c r="S163" s="49">
        <f>COUNTIF('Historical Registration Data'!D:D,'Registration Data'!C154)</f>
        <v>0</v>
      </c>
      <c r="T163" s="52">
        <f>R163+O163</f>
        <v>376.98</v>
      </c>
      <c r="U163" s="53">
        <f>T163/F163</f>
        <v>1.0987467210725737</v>
      </c>
      <c r="V163" s="54">
        <f t="shared" si="2"/>
        <v>987.46721072573655</v>
      </c>
    </row>
    <row r="164" spans="1:22" x14ac:dyDescent="0.25">
      <c r="A164" s="73"/>
      <c r="B164" s="55" t="s">
        <v>386</v>
      </c>
      <c r="C164" s="55" t="s">
        <v>387</v>
      </c>
      <c r="D164" s="61">
        <v>309</v>
      </c>
      <c r="F164" s="47">
        <f>D164*0.94</f>
        <v>290.45999999999998</v>
      </c>
      <c r="G164" s="48">
        <f>IF(O164="Not Found",0,F164)</f>
        <v>290.45999999999998</v>
      </c>
      <c r="H164" s="57"/>
      <c r="I164" s="57"/>
      <c r="J164" s="57"/>
      <c r="K164" s="57"/>
      <c r="L164" s="57"/>
      <c r="O164" s="50">
        <f>IFERROR(VLOOKUP(C:C,'Results Data'!A:F,6,FALSE), "Not Found")</f>
        <v>0</v>
      </c>
      <c r="P164" s="51">
        <f>IFERROR(VLOOKUP(C:C,'Results Data'!A:M,13,FALSE), "Not Found")</f>
        <v>0</v>
      </c>
      <c r="Q164" s="51" t="b">
        <f>AND('RIDE DATA'!$A$5&lt;'Registration Data'!$P164,'RIDE DATA'!$B$5&gt;'Registration Data'!$P164)</f>
        <v>0</v>
      </c>
      <c r="R164" s="51">
        <f>IF(Q164=TRUE,O164*0.03,0)</f>
        <v>0</v>
      </c>
      <c r="S164" s="49">
        <f>COUNTIF('Historical Registration Data'!D:D,'Registration Data'!C183)</f>
        <v>0</v>
      </c>
      <c r="T164" s="52">
        <f>R164+O164</f>
        <v>0</v>
      </c>
      <c r="U164" s="53">
        <f>T164/F164</f>
        <v>0</v>
      </c>
      <c r="V164" s="54">
        <f t="shared" si="2"/>
        <v>0</v>
      </c>
    </row>
    <row r="165" spans="1:22" x14ac:dyDescent="0.25">
      <c r="A165" s="72" t="s">
        <v>25</v>
      </c>
      <c r="B165" s="45" t="s">
        <v>116</v>
      </c>
      <c r="C165" s="45" t="s">
        <v>117</v>
      </c>
      <c r="D165" s="45">
        <v>332</v>
      </c>
      <c r="E165" s="46"/>
      <c r="F165" s="47">
        <f>D165*0.94</f>
        <v>312.08</v>
      </c>
      <c r="G165" s="48">
        <f>IF(O165="Not Found",0,F165)</f>
        <v>312.08</v>
      </c>
      <c r="H165" s="64"/>
      <c r="I165" s="64"/>
      <c r="J165" s="64"/>
      <c r="K165" s="64"/>
      <c r="L165" s="64"/>
      <c r="O165" s="50">
        <f>IFERROR(VLOOKUP(C:C,'Results Data'!A:F,6,FALSE), "Not Found")</f>
        <v>344</v>
      </c>
      <c r="P165" s="51">
        <f>IFERROR(VLOOKUP(C:C,'Results Data'!A:M,13,FALSE), "Not Found")</f>
        <v>79</v>
      </c>
      <c r="Q165" s="51" t="b">
        <f>AND('RIDE DATA'!$A$5&lt;'Registration Data'!$P165,'RIDE DATA'!$B$5&gt;'Registration Data'!$P165)</f>
        <v>1</v>
      </c>
      <c r="R165" s="51">
        <f>IF(Q165=TRUE,O165*0.03,0)</f>
        <v>10.32</v>
      </c>
      <c r="S165" s="49">
        <f>COUNTIF('Historical Registration Data'!D:D,'Registration Data'!C44)</f>
        <v>0</v>
      </c>
      <c r="T165" s="52">
        <f>R165+O165</f>
        <v>354.32</v>
      </c>
      <c r="U165" s="53">
        <f>T165/F165</f>
        <v>1.1353499102794156</v>
      </c>
      <c r="V165" s="74">
        <v>1200</v>
      </c>
    </row>
    <row r="166" spans="1:22" x14ac:dyDescent="0.25">
      <c r="A166" s="70" t="s">
        <v>26</v>
      </c>
      <c r="B166" s="45" t="s">
        <v>112</v>
      </c>
      <c r="C166" s="45" t="s">
        <v>113</v>
      </c>
      <c r="D166" s="45">
        <v>443</v>
      </c>
      <c r="E166" s="46"/>
      <c r="F166" s="47">
        <f>D166*0.94</f>
        <v>416.41999999999996</v>
      </c>
      <c r="G166" s="48">
        <f>IF(O166="Not Found",0,F166)</f>
        <v>416.41999999999996</v>
      </c>
      <c r="H166" s="64"/>
      <c r="I166" s="64"/>
      <c r="J166" s="64"/>
      <c r="K166" s="64"/>
      <c r="L166" s="64"/>
      <c r="O166" s="50">
        <f>IFERROR(VLOOKUP(C:C,'Results Data'!A:F,6,FALSE), "Not Found")</f>
        <v>450</v>
      </c>
      <c r="P166" s="51">
        <f>IFERROR(VLOOKUP(C:C,'Results Data'!A:M,13,FALSE), "Not Found")</f>
        <v>77</v>
      </c>
      <c r="Q166" s="51" t="b">
        <f>AND('RIDE DATA'!$A$5&lt;'Registration Data'!$P166,'RIDE DATA'!$B$5&gt;'Registration Data'!$P166)</f>
        <v>1</v>
      </c>
      <c r="R166" s="51">
        <f>IF(Q166=TRUE,O166*0.03,0)</f>
        <v>13.5</v>
      </c>
      <c r="S166" s="49">
        <f>COUNTIF('Historical Registration Data'!D:D,'Registration Data'!C42)</f>
        <v>0</v>
      </c>
      <c r="T166" s="52">
        <f>R166+O166</f>
        <v>463.5</v>
      </c>
      <c r="U166" s="53">
        <f>T166/F166</f>
        <v>1.1130589308870853</v>
      </c>
      <c r="V166" s="54">
        <f t="shared" si="2"/>
        <v>1130.5893088708531</v>
      </c>
    </row>
    <row r="167" spans="1:22" x14ac:dyDescent="0.25">
      <c r="A167" s="66"/>
      <c r="B167" s="45" t="s">
        <v>291</v>
      </c>
      <c r="C167" s="45" t="s">
        <v>292</v>
      </c>
      <c r="D167" s="45">
        <v>415</v>
      </c>
      <c r="E167" s="46"/>
      <c r="F167" s="47">
        <f>D167*0.94</f>
        <v>390.09999999999997</v>
      </c>
      <c r="G167" s="48">
        <f>IF(O167="Not Found",0,F167)</f>
        <v>390.09999999999997</v>
      </c>
      <c r="H167" s="64"/>
      <c r="I167" s="64"/>
      <c r="J167" s="64"/>
      <c r="K167" s="64"/>
      <c r="L167" s="64"/>
      <c r="O167" s="50">
        <f>IFERROR(VLOOKUP(C:C,'Results Data'!A:F,6,FALSE), "Not Found")</f>
        <v>0</v>
      </c>
      <c r="P167" s="51">
        <f>IFERROR(VLOOKUP(C:C,'Results Data'!A:M,13,FALSE), "Not Found")</f>
        <v>0</v>
      </c>
      <c r="Q167" s="51" t="b">
        <f>AND('RIDE DATA'!$A$5&lt;'Registration Data'!$P167,'RIDE DATA'!$B$5&gt;'Registration Data'!$P167)</f>
        <v>0</v>
      </c>
      <c r="R167" s="51">
        <f>IF(Q167=TRUE,O167*0.03,0)</f>
        <v>0</v>
      </c>
      <c r="S167" s="49">
        <f>COUNTIF('Historical Registration Data'!D:D,'Registration Data'!C133)</f>
        <v>0</v>
      </c>
      <c r="T167" s="52">
        <f>R167+O167</f>
        <v>0</v>
      </c>
      <c r="U167" s="53">
        <f>T167/F167</f>
        <v>0</v>
      </c>
      <c r="V167" s="54">
        <f t="shared" si="2"/>
        <v>0</v>
      </c>
    </row>
    <row r="168" spans="1:22" x14ac:dyDescent="0.25">
      <c r="A168" s="66"/>
      <c r="B168" s="45" t="s">
        <v>319</v>
      </c>
      <c r="C168" s="45" t="s">
        <v>320</v>
      </c>
      <c r="D168" s="45">
        <v>357</v>
      </c>
      <c r="E168" s="46"/>
      <c r="F168" s="47">
        <f>D168*0.94</f>
        <v>335.58</v>
      </c>
      <c r="G168" s="48">
        <f>IF(O168="Not Found",0,F168)</f>
        <v>335.58</v>
      </c>
      <c r="H168" s="64"/>
      <c r="I168" s="64"/>
      <c r="J168" s="64"/>
      <c r="K168" s="64"/>
      <c r="L168" s="64"/>
      <c r="O168" s="50">
        <f>IFERROR(VLOOKUP(C:C,'Results Data'!A:F,6,FALSE), "Not Found")</f>
        <v>0</v>
      </c>
      <c r="P168" s="51">
        <f>IFERROR(VLOOKUP(C:C,'Results Data'!A:M,13,FALSE), "Not Found")</f>
        <v>0</v>
      </c>
      <c r="Q168" s="51" t="b">
        <f>AND('RIDE DATA'!$A$5&lt;'Registration Data'!$P168,'RIDE DATA'!$B$5&gt;'Registration Data'!$P168)</f>
        <v>0</v>
      </c>
      <c r="R168" s="51">
        <f>IF(Q168=TRUE,O168*0.03,0)</f>
        <v>0</v>
      </c>
      <c r="S168" s="49">
        <f>COUNTIF('Historical Registration Data'!D:D,'Registration Data'!C149)</f>
        <v>0</v>
      </c>
      <c r="T168" s="52">
        <f>R168+O168</f>
        <v>0</v>
      </c>
      <c r="U168" s="53">
        <f>T168/F168</f>
        <v>0</v>
      </c>
      <c r="V168" s="54">
        <f t="shared" si="2"/>
        <v>0</v>
      </c>
    </row>
    <row r="169" spans="1:22" x14ac:dyDescent="0.25">
      <c r="A169" s="72" t="s">
        <v>25</v>
      </c>
      <c r="B169" s="45" t="s">
        <v>275</v>
      </c>
      <c r="C169" s="45" t="s">
        <v>276</v>
      </c>
      <c r="D169" s="45">
        <v>426</v>
      </c>
      <c r="E169" s="46"/>
      <c r="F169" s="47">
        <f>D169*0.94</f>
        <v>400.44</v>
      </c>
      <c r="G169" s="48">
        <f>IF(O169="Not Found",0,F169)</f>
        <v>400.44</v>
      </c>
      <c r="H169" s="64"/>
      <c r="I169" s="64"/>
      <c r="J169" s="64"/>
      <c r="K169" s="64"/>
      <c r="L169" s="64"/>
      <c r="O169" s="50">
        <f>IFERROR(VLOOKUP(C:C,'Results Data'!A:F,6,FALSE), "Not Found")</f>
        <v>436</v>
      </c>
      <c r="P169" s="51">
        <f>IFERROR(VLOOKUP(C:C,'Results Data'!A:M,13,FALSE), "Not Found")</f>
        <v>77</v>
      </c>
      <c r="Q169" s="51" t="b">
        <f>AND('RIDE DATA'!$A$5&lt;'Registration Data'!$P169,'RIDE DATA'!$B$5&gt;'Registration Data'!$P169)</f>
        <v>1</v>
      </c>
      <c r="R169" s="51">
        <f>IF(Q169=TRUE,O169*0.03,0)</f>
        <v>13.08</v>
      </c>
      <c r="S169" s="49">
        <f>COUNTIF('Historical Registration Data'!D:D,'Registration Data'!C125)</f>
        <v>0</v>
      </c>
      <c r="T169" s="52">
        <f>R169+O169</f>
        <v>449.08</v>
      </c>
      <c r="U169" s="53">
        <f>T169/F169</f>
        <v>1.1214663869743282</v>
      </c>
      <c r="V169" s="74">
        <v>1200</v>
      </c>
    </row>
    <row r="170" spans="1:22" x14ac:dyDescent="0.25">
      <c r="A170" s="66" t="s">
        <v>28</v>
      </c>
      <c r="B170" s="45" t="s">
        <v>132</v>
      </c>
      <c r="C170" s="45" t="s">
        <v>133</v>
      </c>
      <c r="D170" s="45">
        <v>290</v>
      </c>
      <c r="E170" s="46"/>
      <c r="F170" s="47">
        <f>D170*0.94</f>
        <v>272.59999999999997</v>
      </c>
      <c r="G170" s="48">
        <f>IF(O170="Not Found",0,F170)</f>
        <v>272.59999999999997</v>
      </c>
      <c r="H170" s="64"/>
      <c r="I170" s="64"/>
      <c r="J170" s="64"/>
      <c r="K170" s="64"/>
      <c r="L170" s="64"/>
      <c r="O170" s="50">
        <f>IFERROR(VLOOKUP(C:C,'Results Data'!A:F,6,FALSE), "Not Found")</f>
        <v>299</v>
      </c>
      <c r="P170" s="51">
        <f>IFERROR(VLOOKUP(C:C,'Results Data'!A:M,13,FALSE), "Not Found")</f>
        <v>68</v>
      </c>
      <c r="Q170" s="51" t="b">
        <f>AND('RIDE DATA'!$A$5&lt;'Registration Data'!$P170,'RIDE DATA'!$B$5&gt;'Registration Data'!$P170)</f>
        <v>0</v>
      </c>
      <c r="R170" s="51">
        <f>IF(Q170=TRUE,O170*0.03,0)</f>
        <v>0</v>
      </c>
      <c r="S170" s="49">
        <f>COUNTIF('Historical Registration Data'!D:D,'Registration Data'!C52)</f>
        <v>0</v>
      </c>
      <c r="T170" s="52">
        <f>R170+O170</f>
        <v>299</v>
      </c>
      <c r="U170" s="53">
        <f>T170/F170</f>
        <v>1.0968451944240647</v>
      </c>
      <c r="V170" s="54">
        <f t="shared" si="2"/>
        <v>968.45194424064698</v>
      </c>
    </row>
    <row r="171" spans="1:22" x14ac:dyDescent="0.25">
      <c r="A171" s="70" t="s">
        <v>26</v>
      </c>
      <c r="B171" s="45" t="s">
        <v>78</v>
      </c>
      <c r="C171" s="45" t="s">
        <v>79</v>
      </c>
      <c r="D171" s="45">
        <v>380</v>
      </c>
      <c r="E171" s="46"/>
      <c r="F171" s="47">
        <f>D171*0.94</f>
        <v>357.2</v>
      </c>
      <c r="G171" s="48">
        <f>IF(O171="Not Found",0,F171)</f>
        <v>357.2</v>
      </c>
      <c r="H171" s="64"/>
      <c r="I171" s="64"/>
      <c r="J171" s="64"/>
      <c r="K171" s="64"/>
      <c r="L171" s="64"/>
      <c r="O171" s="50">
        <f>IFERROR(VLOOKUP(C:C,'Results Data'!A:F,6,FALSE), "Not Found")</f>
        <v>382</v>
      </c>
      <c r="P171" s="51">
        <f>IFERROR(VLOOKUP(C:C,'Results Data'!A:M,13,FALSE), "Not Found")</f>
        <v>78</v>
      </c>
      <c r="Q171" s="51" t="b">
        <f>AND('RIDE DATA'!$A$5&lt;'Registration Data'!$P171,'RIDE DATA'!$B$5&gt;'Registration Data'!$P171)</f>
        <v>1</v>
      </c>
      <c r="R171" s="51">
        <f>IF(Q171=TRUE,O171*0.03,0)</f>
        <v>11.459999999999999</v>
      </c>
      <c r="S171" s="49">
        <f>COUNTIF('Historical Registration Data'!D:D,'Registration Data'!C25)</f>
        <v>0</v>
      </c>
      <c r="T171" s="52">
        <f>R171+O171</f>
        <v>393.46</v>
      </c>
      <c r="U171" s="53">
        <f>T171/F171</f>
        <v>1.1015117581187011</v>
      </c>
      <c r="V171" s="54">
        <f t="shared" si="2"/>
        <v>1015.1175811870106</v>
      </c>
    </row>
    <row r="172" spans="1:22" x14ac:dyDescent="0.25">
      <c r="A172" s="68" t="s">
        <v>29</v>
      </c>
      <c r="B172" s="45" t="s">
        <v>313</v>
      </c>
      <c r="C172" s="45" t="s">
        <v>314</v>
      </c>
      <c r="D172" s="45">
        <v>453</v>
      </c>
      <c r="E172" s="46"/>
      <c r="F172" s="47">
        <f>D172*0.94</f>
        <v>425.82</v>
      </c>
      <c r="G172" s="48">
        <f>IF(O172="Not Found",0,F172)</f>
        <v>425.82</v>
      </c>
      <c r="H172" s="64" t="s">
        <v>388</v>
      </c>
      <c r="I172" s="64" t="s">
        <v>389</v>
      </c>
      <c r="J172" s="64" t="s">
        <v>401</v>
      </c>
      <c r="K172" s="64"/>
      <c r="L172" s="64"/>
      <c r="O172" s="50">
        <f>IFERROR(VLOOKUP(C:C,'Results Data'!A:F,6,FALSE), "Not Found")</f>
        <v>465</v>
      </c>
      <c r="P172" s="51">
        <f>IFERROR(VLOOKUP(C:C,'Results Data'!A:M,13,FALSE), "Not Found")</f>
        <v>78</v>
      </c>
      <c r="Q172" s="51" t="b">
        <f>AND('RIDE DATA'!$A$5&lt;'Registration Data'!$P172,'RIDE DATA'!$B$5&gt;'Registration Data'!$P172)</f>
        <v>1</v>
      </c>
      <c r="R172" s="51">
        <f>IF(Q172=TRUE,O172*0.03,0)</f>
        <v>13.95</v>
      </c>
      <c r="S172" s="49">
        <f>COUNTIF('Historical Registration Data'!D:D,'Registration Data'!C145)</f>
        <v>0</v>
      </c>
      <c r="T172" s="52">
        <f>R172+O172</f>
        <v>478.95</v>
      </c>
      <c r="U172" s="53">
        <f>T172/F172</f>
        <v>1.1247710300126814</v>
      </c>
      <c r="V172" s="74">
        <v>1200</v>
      </c>
    </row>
    <row r="173" spans="1:22" x14ac:dyDescent="0.25">
      <c r="A173" s="69" t="s">
        <v>29</v>
      </c>
      <c r="B173" s="55" t="s">
        <v>341</v>
      </c>
      <c r="C173" s="55" t="s">
        <v>342</v>
      </c>
      <c r="D173" s="61">
        <v>378</v>
      </c>
      <c r="F173" s="47">
        <f>D173*0.94</f>
        <v>355.32</v>
      </c>
      <c r="G173" s="48">
        <f>IF(O173="Not Found",0,F173)</f>
        <v>355.32</v>
      </c>
      <c r="H173" s="64"/>
      <c r="I173" s="64"/>
      <c r="J173" s="64"/>
      <c r="K173" s="64"/>
      <c r="L173" s="64"/>
      <c r="O173" s="50">
        <f>IFERROR(VLOOKUP(C:C,'Results Data'!A:F,6,FALSE), "Not Found")</f>
        <v>396</v>
      </c>
      <c r="P173" s="51">
        <f>IFERROR(VLOOKUP(C:C,'Results Data'!A:M,13,FALSE), "Not Found")</f>
        <v>81</v>
      </c>
      <c r="Q173" s="51" t="b">
        <f>AND('RIDE DATA'!$A$5&lt;'Registration Data'!$P173,'RIDE DATA'!$B$5&gt;'Registration Data'!$P173)</f>
        <v>1</v>
      </c>
      <c r="R173" s="51">
        <f>IF(Q173=TRUE,O173*0.03,0)</f>
        <v>11.879999999999999</v>
      </c>
      <c r="S173" s="49">
        <f>COUNTIF('Historical Registration Data'!D:D,'Registration Data'!C160)</f>
        <v>0</v>
      </c>
      <c r="T173" s="52">
        <f>R173+O173</f>
        <v>407.88</v>
      </c>
      <c r="U173" s="53">
        <f>T173/F173</f>
        <v>1.1479229989868287</v>
      </c>
      <c r="V173" s="74">
        <v>1200</v>
      </c>
    </row>
    <row r="174" spans="1:22" x14ac:dyDescent="0.25">
      <c r="A174" s="66" t="s">
        <v>28</v>
      </c>
      <c r="B174" s="45" t="s">
        <v>311</v>
      </c>
      <c r="C174" s="45" t="s">
        <v>312</v>
      </c>
      <c r="D174" s="45">
        <v>417</v>
      </c>
      <c r="E174" s="46"/>
      <c r="F174" s="47">
        <f>D174*0.94</f>
        <v>391.97999999999996</v>
      </c>
      <c r="G174" s="48">
        <f>IF(O174="Not Found",0,F174)</f>
        <v>391.97999999999996</v>
      </c>
      <c r="H174" s="64" t="s">
        <v>388</v>
      </c>
      <c r="I174" s="64" t="s">
        <v>389</v>
      </c>
      <c r="J174" s="64" t="s">
        <v>416</v>
      </c>
      <c r="K174" s="64"/>
      <c r="L174" s="64"/>
      <c r="O174" s="50">
        <f>IFERROR(VLOOKUP(C:C,'Results Data'!A:F,6,FALSE), "Not Found")</f>
        <v>431</v>
      </c>
      <c r="P174" s="51">
        <f>IFERROR(VLOOKUP(C:C,'Results Data'!A:M,13,FALSE), "Not Found")</f>
        <v>80</v>
      </c>
      <c r="Q174" s="51" t="b">
        <f>AND('RIDE DATA'!$A$5&lt;'Registration Data'!$P174,'RIDE DATA'!$B$5&gt;'Registration Data'!$P174)</f>
        <v>1</v>
      </c>
      <c r="R174" s="51">
        <f>IF(Q174=TRUE,O174*0.03,0)</f>
        <v>12.93</v>
      </c>
      <c r="S174" s="49">
        <f>COUNTIF('Historical Registration Data'!D:D,'Registration Data'!C144)</f>
        <v>0</v>
      </c>
      <c r="T174" s="52">
        <f>R174+O174</f>
        <v>443.93</v>
      </c>
      <c r="U174" s="53">
        <f>T174/F174</f>
        <v>1.1325322720546969</v>
      </c>
      <c r="V174" s="74">
        <v>1200</v>
      </c>
    </row>
    <row r="175" spans="1:22" x14ac:dyDescent="0.25">
      <c r="A175" s="68" t="s">
        <v>29</v>
      </c>
      <c r="B175" s="45" t="s">
        <v>141</v>
      </c>
      <c r="C175" s="45" t="s">
        <v>142</v>
      </c>
      <c r="D175" s="45">
        <v>375</v>
      </c>
      <c r="E175" s="46"/>
      <c r="F175" s="47">
        <f>D175*0.94</f>
        <v>352.5</v>
      </c>
      <c r="G175" s="48">
        <f>IF(O175="Not Found",0,F175)</f>
        <v>352.5</v>
      </c>
      <c r="H175" s="64"/>
      <c r="I175" s="64"/>
      <c r="J175" s="64"/>
      <c r="K175" s="64"/>
      <c r="L175" s="64"/>
      <c r="O175" s="50">
        <f>IFERROR(VLOOKUP(C:C,'Results Data'!A:F,6,FALSE), "Not Found")</f>
        <v>389</v>
      </c>
      <c r="P175" s="51">
        <f>IFERROR(VLOOKUP(C:C,'Results Data'!A:M,13,FALSE), "Not Found")</f>
        <v>77</v>
      </c>
      <c r="Q175" s="51" t="b">
        <f>AND('RIDE DATA'!$A$5&lt;'Registration Data'!$P175,'RIDE DATA'!$B$5&gt;'Registration Data'!$P175)</f>
        <v>1</v>
      </c>
      <c r="R175" s="51">
        <f>IF(Q175=TRUE,O175*0.03,0)</f>
        <v>11.67</v>
      </c>
      <c r="S175" s="49">
        <f>COUNTIF('Historical Registration Data'!D:D,'Registration Data'!C58)</f>
        <v>0</v>
      </c>
      <c r="T175" s="52">
        <f>R175+O175</f>
        <v>400.67</v>
      </c>
      <c r="U175" s="53">
        <f>T175/F175</f>
        <v>1.1366524822695037</v>
      </c>
      <c r="V175" s="74">
        <v>1200</v>
      </c>
    </row>
    <row r="176" spans="1:22" x14ac:dyDescent="0.25">
      <c r="A176" s="70" t="s">
        <v>26</v>
      </c>
      <c r="B176" s="45" t="s">
        <v>243</v>
      </c>
      <c r="C176" s="45" t="s">
        <v>244</v>
      </c>
      <c r="D176" s="45">
        <v>292</v>
      </c>
      <c r="E176" s="46"/>
      <c r="F176" s="47">
        <f>D176*0.94</f>
        <v>274.47999999999996</v>
      </c>
      <c r="G176" s="48">
        <f>IF(O176="Not Found",0,F176)</f>
        <v>274.47999999999996</v>
      </c>
      <c r="H176" s="64"/>
      <c r="I176" s="64"/>
      <c r="J176" s="64"/>
      <c r="K176" s="64"/>
      <c r="L176" s="64"/>
      <c r="O176" s="50">
        <f>IFERROR(VLOOKUP(C:C,'Results Data'!A:F,6,FALSE), "Not Found")</f>
        <v>296</v>
      </c>
      <c r="P176" s="51">
        <f>IFERROR(VLOOKUP(C:C,'Results Data'!A:M,13,FALSE), "Not Found")</f>
        <v>57</v>
      </c>
      <c r="Q176" s="51" t="b">
        <f>AND('RIDE DATA'!$A$5&lt;'Registration Data'!$P176,'RIDE DATA'!$B$5&gt;'Registration Data'!$P176)</f>
        <v>0</v>
      </c>
      <c r="R176" s="51">
        <f>IF(Q176=TRUE,O176*0.03,0)</f>
        <v>0</v>
      </c>
      <c r="S176" s="49">
        <f>COUNTIF('Historical Registration Data'!D:D,'Registration Data'!C109)</f>
        <v>0</v>
      </c>
      <c r="T176" s="52">
        <f>R176+O176</f>
        <v>296</v>
      </c>
      <c r="U176" s="53">
        <f>T176/F176</f>
        <v>1.0784027980180706</v>
      </c>
      <c r="V176" s="54">
        <f t="shared" si="2"/>
        <v>784.02798018070598</v>
      </c>
    </row>
    <row r="177" spans="1:23" x14ac:dyDescent="0.25">
      <c r="A177" s="71" t="s">
        <v>26</v>
      </c>
      <c r="B177" s="55" t="s">
        <v>339</v>
      </c>
      <c r="C177" s="55" t="s">
        <v>340</v>
      </c>
      <c r="D177" s="61">
        <v>471</v>
      </c>
      <c r="F177" s="47">
        <f>D177*0.94</f>
        <v>442.73999999999995</v>
      </c>
      <c r="G177" s="48">
        <f>IF(O177="Not Found",0,F177)</f>
        <v>442.73999999999995</v>
      </c>
      <c r="H177" s="64" t="s">
        <v>391</v>
      </c>
      <c r="I177" s="64" t="s">
        <v>392</v>
      </c>
      <c r="J177" s="64"/>
      <c r="K177" s="64"/>
      <c r="L177" s="64"/>
      <c r="O177" s="50">
        <f>IFERROR(VLOOKUP(C:C,'Results Data'!A:F,6,FALSE), "Not Found")</f>
        <v>478</v>
      </c>
      <c r="P177" s="51">
        <f>IFERROR(VLOOKUP(C:C,'Results Data'!A:M,13,FALSE), "Not Found")</f>
        <v>76</v>
      </c>
      <c r="Q177" s="51" t="b">
        <f>AND('RIDE DATA'!$A$5&lt;'Registration Data'!$P177,'RIDE DATA'!$B$5&gt;'Registration Data'!$P177)</f>
        <v>1</v>
      </c>
      <c r="R177" s="51">
        <f>IF(Q177=TRUE,O177*0.03,0)</f>
        <v>14.34</v>
      </c>
      <c r="S177" s="49">
        <f>COUNTIF('Historical Registration Data'!D:D,'Registration Data'!C159)</f>
        <v>0</v>
      </c>
      <c r="T177" s="52">
        <f>R177+O177</f>
        <v>492.34</v>
      </c>
      <c r="U177" s="53">
        <f>T177/F177</f>
        <v>1.1120296336450288</v>
      </c>
      <c r="V177" s="54">
        <f t="shared" si="2"/>
        <v>1120.2963364502882</v>
      </c>
    </row>
    <row r="178" spans="1:23" x14ac:dyDescent="0.25">
      <c r="A178" s="70" t="s">
        <v>26</v>
      </c>
      <c r="B178" s="45" t="s">
        <v>179</v>
      </c>
      <c r="C178" s="45" t="s">
        <v>180</v>
      </c>
      <c r="D178" s="45">
        <v>508</v>
      </c>
      <c r="E178" s="46"/>
      <c r="F178" s="47">
        <f>D178*0.94</f>
        <v>477.52</v>
      </c>
      <c r="G178" s="48">
        <f>IF(O178="Not Found",0,F178)</f>
        <v>477.52</v>
      </c>
      <c r="H178" s="64"/>
      <c r="I178" s="64"/>
      <c r="J178" s="64"/>
      <c r="K178" s="64"/>
      <c r="L178" s="64"/>
      <c r="O178" s="50">
        <f>IFERROR(VLOOKUP(C:C,'Results Data'!A:F,6,FALSE), "Not Found")</f>
        <v>502</v>
      </c>
      <c r="P178" s="51">
        <f>IFERROR(VLOOKUP(C:C,'Results Data'!A:M,13,FALSE), "Not Found")</f>
        <v>78</v>
      </c>
      <c r="Q178" s="51" t="b">
        <f>AND('RIDE DATA'!$A$5&lt;'Registration Data'!$P178,'RIDE DATA'!$B$5&gt;'Registration Data'!$P178)</f>
        <v>1</v>
      </c>
      <c r="R178" s="51">
        <f>IF(Q178=TRUE,O178*0.03,0)</f>
        <v>15.059999999999999</v>
      </c>
      <c r="S178" s="49">
        <f>COUNTIF('Historical Registration Data'!D:D,'Registration Data'!C77)</f>
        <v>0</v>
      </c>
      <c r="T178" s="52">
        <f>R178+O178</f>
        <v>517.05999999999995</v>
      </c>
      <c r="U178" s="53">
        <f>T178/F178</f>
        <v>1.0828028145417992</v>
      </c>
      <c r="V178" s="54">
        <f t="shared" si="2"/>
        <v>828.0281454179916</v>
      </c>
    </row>
    <row r="179" spans="1:23" x14ac:dyDescent="0.25">
      <c r="A179" s="68"/>
      <c r="B179" s="45" t="s">
        <v>309</v>
      </c>
      <c r="C179" s="45" t="s">
        <v>310</v>
      </c>
      <c r="D179" s="45">
        <v>400</v>
      </c>
      <c r="E179" s="46"/>
      <c r="F179" s="47">
        <f>D179*0.94</f>
        <v>376</v>
      </c>
      <c r="G179" s="48">
        <f>IF(O179="Not Found",0,F179)</f>
        <v>376</v>
      </c>
      <c r="H179" s="64"/>
      <c r="I179" s="64"/>
      <c r="J179" s="64"/>
      <c r="K179" s="64"/>
      <c r="L179" s="64"/>
      <c r="O179" s="50">
        <f>IFERROR(VLOOKUP(C:C,'Results Data'!A:F,6,FALSE), "Not Found")</f>
        <v>0</v>
      </c>
      <c r="P179" s="51">
        <f>IFERROR(VLOOKUP(C:C,'Results Data'!A:M,13,FALSE), "Not Found")</f>
        <v>0</v>
      </c>
      <c r="Q179" s="51" t="b">
        <f>AND('RIDE DATA'!$A$5&lt;'Registration Data'!$P179,'RIDE DATA'!$B$5&gt;'Registration Data'!$P179)</f>
        <v>0</v>
      </c>
      <c r="R179" s="51">
        <f>IF(Q179=TRUE,O179*0.03,0)</f>
        <v>0</v>
      </c>
      <c r="S179" s="49">
        <f>COUNTIF('Historical Registration Data'!D:D,'Registration Data'!C143)</f>
        <v>0</v>
      </c>
      <c r="T179" s="52">
        <f>R179+O179</f>
        <v>0</v>
      </c>
      <c r="U179" s="53">
        <f>T179/F179</f>
        <v>0</v>
      </c>
      <c r="V179" s="54">
        <f t="shared" si="2"/>
        <v>0</v>
      </c>
    </row>
    <row r="180" spans="1:23" x14ac:dyDescent="0.25">
      <c r="A180" s="68" t="s">
        <v>29</v>
      </c>
      <c r="B180" s="45" t="s">
        <v>213</v>
      </c>
      <c r="C180" s="45" t="s">
        <v>214</v>
      </c>
      <c r="D180" s="45">
        <v>580</v>
      </c>
      <c r="E180" s="46"/>
      <c r="F180" s="47">
        <f>D180*0.94</f>
        <v>545.19999999999993</v>
      </c>
      <c r="G180" s="48">
        <f>IF(O180="Not Found",0,F180)</f>
        <v>545.19999999999993</v>
      </c>
      <c r="H180" s="64"/>
      <c r="I180" s="64"/>
      <c r="J180" s="64"/>
      <c r="K180" s="64"/>
      <c r="L180" s="64"/>
      <c r="O180" s="50">
        <f>IFERROR(VLOOKUP(C:C,'Results Data'!A:F,6,FALSE), "Not Found")</f>
        <v>633</v>
      </c>
      <c r="P180" s="51">
        <f>IFERROR(VLOOKUP(C:C,'Results Data'!A:M,13,FALSE), "Not Found")</f>
        <v>65</v>
      </c>
      <c r="Q180" s="51" t="b">
        <f>AND('RIDE DATA'!$A$5&lt;'Registration Data'!$P180,'RIDE DATA'!$B$5&gt;'Registration Data'!$P180)</f>
        <v>0</v>
      </c>
      <c r="R180" s="51">
        <f>IF(Q180=TRUE,O180*0.03,0)</f>
        <v>0</v>
      </c>
      <c r="S180" s="49">
        <f>COUNTIF('Historical Registration Data'!D:D,'Registration Data'!C94)</f>
        <v>0</v>
      </c>
      <c r="T180" s="52">
        <f>R180+O180</f>
        <v>633</v>
      </c>
      <c r="U180" s="53">
        <f>T180/F180</f>
        <v>1.1610418195157741</v>
      </c>
      <c r="V180" s="74">
        <v>1200</v>
      </c>
    </row>
    <row r="181" spans="1:23" x14ac:dyDescent="0.25">
      <c r="A181" s="55"/>
      <c r="B181" s="55"/>
      <c r="C181" s="55"/>
      <c r="D181" s="61"/>
      <c r="F181" s="47">
        <f>D181*0.94</f>
        <v>0</v>
      </c>
      <c r="G181" s="48">
        <f>IF(O181="Not Found",0,F181)</f>
        <v>0</v>
      </c>
      <c r="H181" s="57"/>
      <c r="I181" s="57"/>
      <c r="J181" s="57"/>
      <c r="K181" s="57"/>
      <c r="L181" s="57"/>
      <c r="O181" s="50" t="str">
        <f>IFERROR(VLOOKUP(C:C,'Results Data'!A:F,6,FALSE), "Not Found")</f>
        <v>Not Found</v>
      </c>
      <c r="P181" s="51" t="str">
        <f>IFERROR(VLOOKUP(C:C,'Results Data'!A:M,13,FALSE), "Not Found")</f>
        <v>Not Found</v>
      </c>
      <c r="Q181" s="51" t="b">
        <f>AND('RIDE DATA'!$A$5&lt;'Registration Data'!$P181,'RIDE DATA'!$B$5&gt;'Registration Data'!$P181)</f>
        <v>0</v>
      </c>
      <c r="R181" s="51">
        <f>IF(Q181=TRUE,O181*0.03,0)</f>
        <v>0</v>
      </c>
      <c r="S181" s="49">
        <f>COUNTIF('Historical Registration Data'!D:D,'Registration Data'!C184)</f>
        <v>0</v>
      </c>
      <c r="T181" s="52" t="e">
        <f>R181+O181</f>
        <v>#VALUE!</v>
      </c>
      <c r="U181" s="53" t="e">
        <f>T181/F181</f>
        <v>#VALUE!</v>
      </c>
      <c r="V181" s="54"/>
    </row>
    <row r="182" spans="1:23" x14ac:dyDescent="0.25">
      <c r="A182"/>
      <c r="B182"/>
      <c r="C182"/>
      <c r="D182" s="6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1:23" x14ac:dyDescent="0.25">
      <c r="A183"/>
      <c r="B183"/>
      <c r="C183"/>
      <c r="D183" s="62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1:23" x14ac:dyDescent="0.25">
      <c r="A184"/>
      <c r="B184"/>
      <c r="C184"/>
      <c r="D184" s="62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1:23" x14ac:dyDescent="0.25">
      <c r="A185"/>
      <c r="B185"/>
      <c r="C185"/>
      <c r="D185" s="62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:23" x14ac:dyDescent="0.25">
      <c r="A186"/>
      <c r="B186"/>
      <c r="C186"/>
      <c r="D186" s="62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1:23" x14ac:dyDescent="0.25">
      <c r="A187"/>
      <c r="B187"/>
      <c r="C187"/>
      <c r="D187" s="62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1:23" x14ac:dyDescent="0.25">
      <c r="A188"/>
      <c r="B188"/>
      <c r="C188"/>
      <c r="D188" s="62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1:23" x14ac:dyDescent="0.25">
      <c r="A189"/>
      <c r="B189"/>
      <c r="C189"/>
      <c r="D189" s="62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1:23" x14ac:dyDescent="0.25">
      <c r="A190"/>
      <c r="B190"/>
      <c r="C190"/>
      <c r="D190" s="62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1:23" x14ac:dyDescent="0.25">
      <c r="A191"/>
      <c r="B191"/>
      <c r="C191"/>
      <c r="D191" s="62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1:23" x14ac:dyDescent="0.25">
      <c r="A192"/>
      <c r="B192"/>
      <c r="C192"/>
      <c r="D192" s="6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1:23" x14ac:dyDescent="0.25">
      <c r="A193"/>
      <c r="B193"/>
      <c r="C193"/>
      <c r="D193" s="62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1:23" x14ac:dyDescent="0.25">
      <c r="A194"/>
      <c r="B194"/>
      <c r="C194"/>
      <c r="D194" s="62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1:23" x14ac:dyDescent="0.25">
      <c r="A195"/>
      <c r="B195"/>
      <c r="C195"/>
      <c r="D195" s="62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1:23" x14ac:dyDescent="0.25">
      <c r="A196"/>
      <c r="B196"/>
      <c r="C196"/>
      <c r="D196" s="62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1:23" x14ac:dyDescent="0.25">
      <c r="A197"/>
      <c r="B197"/>
      <c r="C197"/>
      <c r="D197" s="62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1:23" x14ac:dyDescent="0.25">
      <c r="A198"/>
      <c r="B198"/>
      <c r="C198"/>
      <c r="D198" s="62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:23" x14ac:dyDescent="0.25">
      <c r="A199"/>
      <c r="B199"/>
      <c r="C199"/>
      <c r="D199" s="62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1:23" x14ac:dyDescent="0.25">
      <c r="A200"/>
      <c r="B200"/>
      <c r="C200"/>
      <c r="D200" s="62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1:23" x14ac:dyDescent="0.25">
      <c r="A201"/>
      <c r="B201"/>
      <c r="C201"/>
      <c r="D201" s="62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1:23" x14ac:dyDescent="0.25">
      <c r="A202"/>
      <c r="B202"/>
      <c r="C202"/>
      <c r="D202" s="6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1:23" x14ac:dyDescent="0.25">
      <c r="A203"/>
      <c r="B203"/>
      <c r="C203"/>
      <c r="D203" s="62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1:23" x14ac:dyDescent="0.25">
      <c r="A204"/>
      <c r="B204"/>
      <c r="C204"/>
      <c r="D204" s="62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1:23" x14ac:dyDescent="0.25">
      <c r="A205"/>
      <c r="B205"/>
      <c r="C205"/>
      <c r="D205" s="62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1:23" x14ac:dyDescent="0.25">
      <c r="A206"/>
      <c r="B206"/>
      <c r="C206"/>
      <c r="D206" s="62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1:23" x14ac:dyDescent="0.25">
      <c r="A207"/>
      <c r="B207"/>
      <c r="C207"/>
      <c r="D207" s="62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1:23" x14ac:dyDescent="0.25">
      <c r="A208"/>
      <c r="B208"/>
      <c r="C208"/>
      <c r="D208" s="62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1:23" x14ac:dyDescent="0.25">
      <c r="A209"/>
      <c r="B209"/>
      <c r="C209"/>
      <c r="D209" s="62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1:23" x14ac:dyDescent="0.25">
      <c r="A210"/>
      <c r="B210"/>
      <c r="C210"/>
      <c r="D210" s="62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1:23" x14ac:dyDescent="0.25">
      <c r="A211"/>
      <c r="B211"/>
      <c r="C211"/>
      <c r="D211" s="62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1:23" x14ac:dyDescent="0.25">
      <c r="A212"/>
      <c r="B212"/>
      <c r="C212"/>
      <c r="D212" s="6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1:23" x14ac:dyDescent="0.25">
      <c r="A213"/>
      <c r="B213"/>
      <c r="C213"/>
      <c r="D213" s="62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1:23" x14ac:dyDescent="0.25">
      <c r="A214"/>
      <c r="B214"/>
      <c r="C214"/>
      <c r="D214" s="62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23" x14ac:dyDescent="0.25">
      <c r="A215"/>
      <c r="B215"/>
      <c r="C215"/>
      <c r="D215" s="62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1:23" x14ac:dyDescent="0.25">
      <c r="A216"/>
      <c r="B216"/>
      <c r="C216"/>
      <c r="D216" s="62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1:23" x14ac:dyDescent="0.25">
      <c r="A217"/>
      <c r="B217"/>
      <c r="C217"/>
      <c r="D217" s="62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1:23" x14ac:dyDescent="0.25">
      <c r="A218"/>
      <c r="B218"/>
      <c r="C218"/>
      <c r="D218" s="62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1:23" x14ac:dyDescent="0.25">
      <c r="A219"/>
      <c r="B219"/>
      <c r="C219"/>
      <c r="D219" s="62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1:23" x14ac:dyDescent="0.25">
      <c r="A220"/>
      <c r="B220"/>
      <c r="C220"/>
      <c r="D220" s="62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1:23" x14ac:dyDescent="0.25">
      <c r="A221"/>
      <c r="B221"/>
      <c r="C221"/>
      <c r="D221" s="62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1:23" x14ac:dyDescent="0.25">
      <c r="A222"/>
      <c r="B222"/>
      <c r="C222"/>
      <c r="D222" s="6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1:23" x14ac:dyDescent="0.25">
      <c r="A223"/>
      <c r="B223"/>
      <c r="C223"/>
      <c r="D223" s="62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1:23" x14ac:dyDescent="0.25">
      <c r="A224"/>
      <c r="B224"/>
      <c r="C224"/>
      <c r="D224" s="62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1:23" x14ac:dyDescent="0.25">
      <c r="A225"/>
      <c r="B225"/>
      <c r="C225"/>
      <c r="D225" s="62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:23" x14ac:dyDescent="0.25">
      <c r="A226"/>
      <c r="B226"/>
      <c r="C226"/>
      <c r="D226" s="62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1:23" x14ac:dyDescent="0.25">
      <c r="A227"/>
      <c r="B227"/>
      <c r="C227"/>
      <c r="D227" s="62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1:23" x14ac:dyDescent="0.25">
      <c r="A228"/>
      <c r="B228"/>
      <c r="C228"/>
      <c r="D228" s="62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1:23" x14ac:dyDescent="0.25">
      <c r="A229"/>
      <c r="B229"/>
      <c r="C229"/>
      <c r="D229" s="62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1:23" x14ac:dyDescent="0.25">
      <c r="A230"/>
      <c r="B230"/>
      <c r="C230"/>
      <c r="D230" s="62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1:23" x14ac:dyDescent="0.25">
      <c r="A231"/>
      <c r="B231"/>
      <c r="C231"/>
      <c r="D231" s="62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1:23" x14ac:dyDescent="0.25">
      <c r="A232"/>
      <c r="B232"/>
      <c r="C232"/>
      <c r="D232" s="6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1:23" x14ac:dyDescent="0.25">
      <c r="A233"/>
      <c r="B233"/>
      <c r="C233"/>
      <c r="D233" s="62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1:23" x14ac:dyDescent="0.25">
      <c r="A234"/>
      <c r="B234"/>
      <c r="C234"/>
      <c r="D234" s="62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1:23" x14ac:dyDescent="0.25">
      <c r="A235"/>
      <c r="B235"/>
      <c r="C235"/>
      <c r="D235" s="62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:23" x14ac:dyDescent="0.25">
      <c r="A236"/>
      <c r="B236"/>
      <c r="C236"/>
      <c r="D236" s="62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1:23" x14ac:dyDescent="0.25">
      <c r="A237"/>
      <c r="B237"/>
      <c r="C237"/>
      <c r="D237" s="62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1:23" x14ac:dyDescent="0.25">
      <c r="A238"/>
      <c r="B238"/>
      <c r="C238"/>
      <c r="D238" s="62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1:23" x14ac:dyDescent="0.25">
      <c r="A239"/>
      <c r="B239"/>
      <c r="C239"/>
      <c r="D239" s="62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1:23" x14ac:dyDescent="0.25">
      <c r="A240"/>
      <c r="B240"/>
      <c r="C240"/>
      <c r="D240" s="62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1:23" x14ac:dyDescent="0.25">
      <c r="A241"/>
      <c r="B241"/>
      <c r="C241"/>
      <c r="D241" s="62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1:23" x14ac:dyDescent="0.25">
      <c r="A242"/>
      <c r="B242"/>
      <c r="C242"/>
      <c r="D242" s="6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1:23" x14ac:dyDescent="0.25">
      <c r="A243"/>
      <c r="B243"/>
      <c r="C243"/>
      <c r="D243" s="62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1:23" x14ac:dyDescent="0.25">
      <c r="A244"/>
      <c r="B244"/>
      <c r="C244"/>
      <c r="D244" s="62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:23" x14ac:dyDescent="0.25">
      <c r="A245"/>
      <c r="B245"/>
      <c r="C245"/>
      <c r="D245" s="62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:23" x14ac:dyDescent="0.25">
      <c r="A246"/>
      <c r="B246"/>
      <c r="C246"/>
      <c r="D246" s="62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23" x14ac:dyDescent="0.25">
      <c r="A247"/>
      <c r="B247"/>
      <c r="C247"/>
      <c r="D247" s="62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:23" x14ac:dyDescent="0.25">
      <c r="A248"/>
      <c r="B248"/>
      <c r="C248"/>
      <c r="D248" s="62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:23" x14ac:dyDescent="0.25">
      <c r="A249"/>
      <c r="B249"/>
      <c r="C249"/>
      <c r="D249" s="62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:23" x14ac:dyDescent="0.25">
      <c r="A250"/>
      <c r="B250"/>
      <c r="C250"/>
      <c r="D250" s="62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:23" x14ac:dyDescent="0.25">
      <c r="A251"/>
      <c r="B251"/>
      <c r="C251"/>
      <c r="D251" s="62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:23" x14ac:dyDescent="0.25">
      <c r="A252"/>
      <c r="B252"/>
      <c r="C252"/>
      <c r="D252" s="6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:23" x14ac:dyDescent="0.25">
      <c r="A253"/>
      <c r="B253"/>
      <c r="C253"/>
      <c r="D253" s="62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:23" x14ac:dyDescent="0.25">
      <c r="A254"/>
      <c r="B254"/>
      <c r="C254"/>
      <c r="D254" s="62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x14ac:dyDescent="0.25">
      <c r="A255"/>
      <c r="B255"/>
      <c r="C255"/>
      <c r="D255" s="62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x14ac:dyDescent="0.25">
      <c r="A256"/>
      <c r="B256"/>
      <c r="C256"/>
      <c r="D256" s="62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x14ac:dyDescent="0.25">
      <c r="A257"/>
      <c r="B257"/>
      <c r="C257"/>
      <c r="D257" s="62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x14ac:dyDescent="0.25">
      <c r="A258"/>
      <c r="B258"/>
      <c r="C258"/>
      <c r="D258" s="62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x14ac:dyDescent="0.25">
      <c r="A259"/>
      <c r="B259"/>
      <c r="C259"/>
      <c r="D259" s="62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:23" x14ac:dyDescent="0.25">
      <c r="A260"/>
      <c r="B260"/>
      <c r="C260"/>
      <c r="D260" s="62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x14ac:dyDescent="0.25">
      <c r="A261"/>
      <c r="B261"/>
      <c r="C261"/>
      <c r="D261" s="62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x14ac:dyDescent="0.25">
      <c r="A262"/>
      <c r="B262"/>
      <c r="C262"/>
      <c r="D262" s="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x14ac:dyDescent="0.25">
      <c r="A263"/>
      <c r="B263"/>
      <c r="C263"/>
      <c r="D263" s="62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x14ac:dyDescent="0.25">
      <c r="A264"/>
      <c r="B264"/>
      <c r="C264"/>
      <c r="D264" s="62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x14ac:dyDescent="0.25">
      <c r="A265"/>
      <c r="B265"/>
      <c r="C265"/>
      <c r="D265" s="62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x14ac:dyDescent="0.25">
      <c r="A266"/>
      <c r="B266"/>
      <c r="C266"/>
      <c r="D266" s="62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:23" x14ac:dyDescent="0.25">
      <c r="A267"/>
      <c r="B267"/>
      <c r="C267"/>
      <c r="D267" s="62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3" x14ac:dyDescent="0.25">
      <c r="A268"/>
      <c r="B268"/>
      <c r="C268"/>
      <c r="D268" s="62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3" x14ac:dyDescent="0.25">
      <c r="A269"/>
      <c r="B269"/>
      <c r="C269"/>
      <c r="D269" s="62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:23" x14ac:dyDescent="0.25">
      <c r="A270"/>
      <c r="B270"/>
      <c r="C270"/>
      <c r="D270" s="62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3" x14ac:dyDescent="0.25">
      <c r="A271"/>
      <c r="B271"/>
      <c r="C271"/>
      <c r="D271" s="62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3" x14ac:dyDescent="0.25">
      <c r="A272"/>
      <c r="B272"/>
      <c r="C272"/>
      <c r="D272" s="6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:23" x14ac:dyDescent="0.25">
      <c r="A273"/>
      <c r="B273"/>
      <c r="C273"/>
      <c r="D273" s="62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x14ac:dyDescent="0.25">
      <c r="A274"/>
      <c r="B274"/>
      <c r="C274"/>
      <c r="D274" s="62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x14ac:dyDescent="0.25">
      <c r="A275"/>
      <c r="B275"/>
      <c r="C275"/>
      <c r="D275" s="62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x14ac:dyDescent="0.25">
      <c r="A276"/>
      <c r="B276"/>
      <c r="C276"/>
      <c r="D276" s="62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x14ac:dyDescent="0.25">
      <c r="A277"/>
      <c r="B277"/>
      <c r="C277"/>
      <c r="D277" s="62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x14ac:dyDescent="0.25">
      <c r="A278"/>
      <c r="B278"/>
      <c r="C278"/>
      <c r="D278" s="62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x14ac:dyDescent="0.25">
      <c r="A279"/>
      <c r="B279"/>
      <c r="C279"/>
      <c r="D279" s="62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x14ac:dyDescent="0.25">
      <c r="A280"/>
      <c r="B280"/>
      <c r="C280"/>
      <c r="D280" s="62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x14ac:dyDescent="0.25">
      <c r="A281"/>
      <c r="B281"/>
      <c r="C281"/>
      <c r="D281" s="62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x14ac:dyDescent="0.25">
      <c r="A282"/>
      <c r="B282"/>
      <c r="C282"/>
      <c r="D282" s="6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x14ac:dyDescent="0.25">
      <c r="A283"/>
      <c r="B283"/>
      <c r="C283"/>
      <c r="D283" s="62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x14ac:dyDescent="0.25">
      <c r="A284"/>
      <c r="B284"/>
      <c r="C284"/>
      <c r="D284" s="62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x14ac:dyDescent="0.25">
      <c r="A285"/>
      <c r="B285"/>
      <c r="C285"/>
      <c r="D285" s="62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x14ac:dyDescent="0.25">
      <c r="A286"/>
      <c r="B286"/>
      <c r="C286"/>
      <c r="D286" s="62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x14ac:dyDescent="0.25">
      <c r="A287"/>
      <c r="B287"/>
      <c r="C287"/>
      <c r="D287" s="62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x14ac:dyDescent="0.25">
      <c r="A288"/>
      <c r="B288"/>
      <c r="C288"/>
      <c r="D288" s="62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x14ac:dyDescent="0.25">
      <c r="A289"/>
      <c r="B289"/>
      <c r="C289"/>
      <c r="D289" s="62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/>
      <c r="B290"/>
      <c r="C290"/>
      <c r="D290" s="62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/>
      <c r="B291"/>
      <c r="C291"/>
      <c r="D291" s="62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/>
      <c r="B292"/>
      <c r="C292"/>
      <c r="D292" s="6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/>
      <c r="B293"/>
      <c r="C293"/>
      <c r="D293" s="62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/>
      <c r="B294"/>
      <c r="C294"/>
      <c r="D294" s="62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/>
      <c r="B295"/>
      <c r="C295"/>
      <c r="D295" s="62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/>
      <c r="B296"/>
      <c r="C296"/>
      <c r="D296" s="62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/>
      <c r="B297"/>
      <c r="C297"/>
      <c r="D297" s="62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/>
      <c r="B298"/>
      <c r="C298"/>
      <c r="D298" s="62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 s="62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 s="62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 s="62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 s="6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 s="62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 s="62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 s="62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 s="62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 s="62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 s="62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 s="62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 s="62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 s="62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 s="6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 s="62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 s="62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 s="62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 s="62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 s="62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 s="62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 s="62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 s="62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 s="62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 s="6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 s="62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 s="62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 s="62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 s="62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 s="62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 s="62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 s="62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 s="62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 s="62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 s="6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 s="62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 s="62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 s="62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 s="62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 s="62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 s="62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 s="62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 s="62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 s="62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 s="6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 s="62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 s="62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 s="62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 s="62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 s="62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 s="62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 s="62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 s="62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 s="62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 s="6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 s="62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 s="62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 s="62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 s="62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 s="62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 s="62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 s="62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 s="62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 s="62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 s="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 s="62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 s="62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 s="62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 s="62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 s="62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 s="62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 s="62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 s="62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 s="62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 s="6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 s="62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 s="62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 s="62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 s="62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 s="62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 s="62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 s="62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 s="62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 s="62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 s="6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 s="62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 s="62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 s="62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 s="62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 s="62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 s="62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 s="62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 s="62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 s="62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 s="6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 s="62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 s="62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 s="62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 s="62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 s="62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 s="62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 s="62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 s="62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 s="62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 s="6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 s="62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 s="62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 s="62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 s="62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 s="62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 s="62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 s="62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 s="62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 s="62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 s="6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 s="62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 s="62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 s="62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 s="62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 s="62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 s="62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 s="62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 s="62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 s="62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 s="6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 s="62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 s="62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 s="62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 s="62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 s="62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 s="62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 s="62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 s="62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 s="62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 s="6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 s="62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 s="62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 s="62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 s="62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 s="62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 s="62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 s="62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 s="62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 s="62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 s="6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 s="62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 s="62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 s="62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 s="62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 s="62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 s="62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 s="62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 s="62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 s="62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 s="6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 s="62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 s="62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 s="62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 s="62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 s="62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 s="62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 s="62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 s="62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 s="62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 s="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 s="62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 s="62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 s="62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 s="62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 s="62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 s="62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 s="62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 s="62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 s="62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 s="6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 s="62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 s="62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 s="62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 s="62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 s="62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 s="62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 s="62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 s="62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 s="62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 s="6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 s="62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 s="62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 s="62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 s="62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 s="62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 s="62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 s="62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 s="62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 s="62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 s="6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 s="62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 s="62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 s="62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 s="62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 s="62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 s="62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 s="62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 s="62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 s="62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 s="6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 s="62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 s="62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 s="62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 s="62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 s="62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 s="62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 s="62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 s="62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 s="62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 s="6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 s="62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 s="62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 s="62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 s="62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 s="62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 s="62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 s="62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 s="62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 s="62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 s="6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 s="62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 s="62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 s="62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 s="62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 s="62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 s="62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 s="62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 s="62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 s="62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 s="6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 s="62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 s="62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 s="62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 s="62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 s="62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 s="62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 s="62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 s="62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 s="62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 s="6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 s="62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 s="62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 s="62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 s="62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 s="62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 s="62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 s="62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 s="62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 s="62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 s="6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 s="62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 s="62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 s="62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 s="62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 s="62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 s="62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 s="62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 s="62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 s="62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 s="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 s="62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 s="62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 s="62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 s="62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 s="62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 s="62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 s="62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 s="62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 s="62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 s="6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 s="62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 s="62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 s="62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 s="62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 s="62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 s="62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 s="62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 s="62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 s="62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 s="6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 s="62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 s="62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 s="62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 s="62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 s="62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 s="62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 s="62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 s="62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 s="62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 s="6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 s="62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 s="62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 s="62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 s="62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 s="62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 s="62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 s="62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 s="62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 s="62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 s="6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 s="62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 s="62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 s="62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 s="62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 s="62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 s="62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 s="62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 s="62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 s="62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 s="6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 s="62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 s="62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 s="62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 s="62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 s="62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 s="62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 s="62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 s="62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 s="62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 s="6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 s="62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 s="62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 s="62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 s="62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 s="62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 s="62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 s="62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 s="62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 s="62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 s="6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 s="62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 s="62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 s="62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 s="62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 s="62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 s="62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 s="62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 s="62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 s="62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 s="6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 s="62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 s="62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 s="62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 s="62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 s="62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 s="62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 s="62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 s="62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 s="62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 s="6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 s="62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 s="62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 s="62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 s="62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 s="62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 s="62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 s="62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 s="62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 s="62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 s="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 s="62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 s="62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 s="62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 s="62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 s="62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 s="62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 s="62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 s="62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 s="62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 s="6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 s="62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 s="62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 s="62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 s="62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 s="62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 s="62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 s="62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 s="62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 s="62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 s="6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 s="62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 s="62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 s="62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 s="62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 s="62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 s="62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 s="62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 s="62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 s="62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 s="6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 s="62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 s="62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 s="62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 s="62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 s="62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 s="62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 s="62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 s="62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 s="62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 s="6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 s="62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 s="62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 s="62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 s="62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 s="62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 s="62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 s="62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 s="62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 s="62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 s="6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 s="62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 s="62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 s="62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 s="62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 s="62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 s="62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 s="62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 s="62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 s="62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 s="6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 s="62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 s="62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 s="62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 s="62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 s="62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 s="62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 s="62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 s="62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 s="62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 s="6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 s="62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 s="62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 s="62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 s="62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 s="62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 s="62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 s="62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 s="62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 s="62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 s="6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 s="62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 s="62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 s="62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 s="62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 s="62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 s="62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 s="62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 s="62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 s="62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 s="6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 s="62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 s="62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 s="62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 s="62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 s="62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 s="62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 s="62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 s="62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 s="62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 s="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 s="62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 s="62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 s="62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 s="62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 s="62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 s="62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 s="62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 s="62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 s="62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 s="6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 s="62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 s="62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 s="62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 s="62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 s="62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 s="62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 s="62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 s="62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 s="62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 s="6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 s="62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 s="62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 s="62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 s="62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 s="62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 s="62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 s="62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 s="62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 s="62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 s="6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 s="62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 s="62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 s="62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 s="62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 s="62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 s="62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 s="62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 s="62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 s="62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 s="6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 s="62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 s="62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 s="62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 s="62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 s="62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 s="62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 s="62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 s="62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 s="62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 s="6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 s="62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 s="62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 s="62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 s="62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 s="62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 s="62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 s="62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 s="62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 s="62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 s="6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 s="62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 s="62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 s="62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 s="62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 s="62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 s="62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 s="62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 s="62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 s="62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 s="6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 s="62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 s="62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 s="62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 s="62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 s="62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 s="62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 s="62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 s="62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 s="62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 s="6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 s="62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 s="62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 s="62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 s="62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 s="62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 s="62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 s="62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 s="62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 s="62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 s="6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 s="62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 s="62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 s="62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 s="62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 s="62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 s="62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 s="62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 s="62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 s="62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 s="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 s="62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 s="62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 s="62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 s="62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 s="62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 s="62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 s="62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 s="62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 s="62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 s="6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 s="62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 s="62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 s="62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 s="62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 s="62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 s="62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 s="62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 s="62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 s="62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 s="6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 s="62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 s="62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 s="62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 s="62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 s="62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 s="62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 s="62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 s="62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 s="62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 s="6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 s="62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 s="62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 s="62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 s="62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 s="62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 s="62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 s="62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 s="62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 s="62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 s="6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 s="62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 s="62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 s="62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 s="62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 s="62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 s="62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 s="62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 s="62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 s="62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 s="6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 s="62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 s="62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 s="62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 s="62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 s="62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 s="62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 s="62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 s="62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 s="62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 s="6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 s="62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 s="62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 s="62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 s="62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 s="62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 s="62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 s="62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 s="62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 s="62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 s="6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 s="62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 s="62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 s="62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 s="62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 s="62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 s="62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 s="62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 s="62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 s="62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 s="6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 s="62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 s="62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 s="62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 s="62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 s="62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 s="62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 s="62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 s="62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 s="62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 s="6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 s="62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 s="62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 s="62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 s="62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 s="62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 s="62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 s="62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 s="62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 s="62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 s="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 s="62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 s="62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 s="62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 s="62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 s="62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 s="62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 s="62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 s="62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 s="62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 s="6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 s="62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 s="62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 s="62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 s="62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 s="62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 s="62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 s="62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 s="62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 s="62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 s="6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 s="62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 s="62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 s="62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 s="62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 s="62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 s="62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 s="62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 s="62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 s="62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 s="6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 s="62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 s="62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 s="62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 s="62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 s="62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 s="62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 s="62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 s="62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 s="62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 s="6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 s="62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 s="62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 s="62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 s="62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 s="62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 s="62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 s="62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 s="62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 s="62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 s="6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 s="62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 s="62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 s="62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 s="62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 s="62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 s="62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 s="62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 s="62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 s="62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 s="6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 s="62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 s="62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 s="62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 s="62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 s="62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 s="62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 s="62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 s="62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 s="62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 s="6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 s="62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 s="62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 s="62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 s="62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 s="62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 s="62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 s="62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 s="62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 s="62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 s="6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 s="62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 s="62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 s="62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 s="62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 s="62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 s="62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 s="62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 s="62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 s="62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 s="6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 s="62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 s="62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 s="62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 s="62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 s="62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 s="62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 s="62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 s="62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 s="62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 s="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 s="62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 s="62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 s="62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 s="62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 s="62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 s="62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 s="62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 s="62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 s="62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 s="6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 s="62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 s="62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 s="62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 s="62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 s="62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 s="62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 s="62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 s="62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 s="62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 s="6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 s="62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 s="62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 s="62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 s="62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 s="62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 s="62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 s="62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 s="62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 s="62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 s="6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 s="62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 s="62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 s="62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 s="62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 s="62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 s="62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 s="62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 s="62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 s="62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 s="6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 s="62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 s="62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 s="62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 s="62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 s="62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 s="62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 s="62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 s="62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 s="62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 s="6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 s="62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 s="62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 s="62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 s="62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 s="62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 s="62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 s="62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 s="62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 s="62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 s="6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 s="62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 s="62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 s="62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 s="62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 s="62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 s="62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 s="62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 s="62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 s="62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 s="6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 s="62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 s="62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 s="62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 s="62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 s="62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 s="62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 s="62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 s="62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 s="62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 s="6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 s="62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 s="62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 s="62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 s="62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 s="62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 s="62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 s="62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 s="62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 s="62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 s="6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 s="62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 s="62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 s="62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 s="62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 s="62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 s="62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 s="62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 s="62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 s="62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 s="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 s="62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 s="62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 s="62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 s="62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 s="62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 s="62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 s="62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 s="62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 s="62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 s="6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 s="62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 s="62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 s="62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 s="62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 s="62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 s="62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 s="62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 s="62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 s="62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 s="6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 s="62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 s="62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 s="62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 s="62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 s="62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 s="62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 s="62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 s="62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 s="62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 s="6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 s="62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 s="62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 s="62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 s="62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 s="62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 s="62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 s="62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 s="62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 s="62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 s="6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 s="62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 s="62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 s="62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 s="62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 s="62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 s="62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 s="62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 s="62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 s="62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 s="6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 s="62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 s="62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 s="62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 s="62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 s="62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 s="62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 s="62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 s="62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 s="62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 s="6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 s="62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 s="62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 s="62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 s="62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 s="62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 s="62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 s="62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 s="62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 s="62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 s="6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 s="62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 s="62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 s="62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 s="62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 s="62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 s="62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 s="62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 s="62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 s="62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 s="6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 s="62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 s="62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 s="62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 s="62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 s="62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 s="62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 s="62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 s="62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 s="62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 s="6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 s="62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 s="62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 s="62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 s="62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 s="62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 s="62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 s="62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 s="62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 s="62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 s="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 s="62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 s="62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 s="62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 s="62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 s="62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 s="62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 s="62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 s="62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 s="62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 s="6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 s="62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 s="62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 s="62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 s="62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 s="62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 s="62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 s="62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 s="62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 s="62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 s="6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 s="62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 s="62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 s="62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 s="62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 s="62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 s="62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 s="62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 s="62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 s="62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 s="6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 s="62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 s="62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 s="62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 s="62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 s="62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 s="62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 s="62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 s="62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 s="62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 s="6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 s="62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 s="62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 s="62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 s="62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 s="62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 s="62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 s="62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 s="62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 s="62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 s="6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 s="62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 s="62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 s="62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 s="62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 s="62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 s="62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 s="62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 s="62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 s="62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 s="6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 s="62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 s="62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 s="62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 s="62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 s="62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 s="62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 s="62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 s="62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 s="62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 s="6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 s="62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 s="62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 s="62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 s="62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 s="62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 s="62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 s="62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 s="62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 s="62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 s="6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 s="62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 s="62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 s="62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 s="62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 s="62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 s="62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 s="62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 s="62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 s="62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 s="6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 s="62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 s="62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 s="62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 s="62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 s="62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 s="62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 s="62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 s="62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 s="62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 s="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 s="62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 s="62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 s="62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 s="62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 s="62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 s="62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 s="62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 s="62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 s="62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 s="6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 s="62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 s="62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 s="62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 s="62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 s="62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 s="62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 s="62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 s="62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 s="62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 s="6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 s="62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 s="62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 s="62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 s="62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 s="62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 s="62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 s="62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 s="62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 s="62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 s="6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 s="62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 s="62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 s="62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 s="62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 s="62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 s="62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 s="62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 s="62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 s="62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 s="6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 s="62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 s="62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 s="62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 s="62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 s="62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 s="62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 s="62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 s="62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 s="62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 s="6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 s="62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 s="62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 s="62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 s="62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 s="62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 s="62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 s="62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 s="62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 s="62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 s="6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 s="62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 s="62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 s="62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 s="62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 s="62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 s="62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 s="62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 s="62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 s="62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 s="6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 s="62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 s="62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 s="62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 s="62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 s="62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 s="62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 s="62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 s="62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 s="62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 s="6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 s="62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 s="62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 s="62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 s="62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 s="62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 s="62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 s="62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 s="62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 s="62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 s="6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 s="62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 s="62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 s="62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 s="62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 s="62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 s="62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 s="62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 s="62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 s="62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 s="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 s="62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 s="62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 s="62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 s="62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 s="62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 s="62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 s="62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 s="62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 s="62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 s="6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 s="62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 s="62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 s="62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 s="62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 s="62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 s="62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 s="62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 s="62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 s="62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 s="6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 s="62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 s="62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 s="62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 s="62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 s="62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 s="62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 s="62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 s="62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 s="62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 s="6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 s="62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 s="62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 s="62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 s="62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 s="62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 s="62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 s="62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 s="62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 s="62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 s="6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 s="62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 s="62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 s="62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 s="62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 s="62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 s="62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 s="62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 s="62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 s="62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 s="6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 s="62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 s="62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 s="62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 s="62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 s="62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 s="62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 s="62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 s="62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 s="62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 s="6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 s="62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 s="62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 s="62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 s="62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 s="62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 s="62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 s="62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 s="62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 s="62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 s="6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 s="62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 s="62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 s="62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 s="62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 s="62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 s="62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 s="62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 s="62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 s="62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 s="6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 s="62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 s="62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 s="62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 s="62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 s="62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 s="62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 s="62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 s="62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 s="62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 s="6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 s="62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 s="62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 s="62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 s="62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 s="62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 s="62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 s="62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 s="62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 s="62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 s="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 s="62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 s="62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 s="62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 s="62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 s="62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 s="62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 s="62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 s="62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 s="62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 s="6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 s="62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 s="62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 s="62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 s="62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 s="62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 s="62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 s="62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 s="62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 s="62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 s="6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 s="62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 s="62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 s="62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 s="62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 s="62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 s="62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 s="62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 s="62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 s="62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 s="6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 s="62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 s="62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 s="62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 s="62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 s="62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 s="62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 s="62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 s="62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 s="62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 s="6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 s="62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 s="62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 s="62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 s="62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 s="62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 s="62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 s="62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 s="62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 s="62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 s="6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 s="62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 s="62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 s="62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 s="62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 s="62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 s="62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 s="62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 s="62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 s="62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 s="6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 s="62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 s="62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 s="62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 s="62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 s="62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 s="62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 s="62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 s="62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 s="62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 s="6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 s="62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 s="62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 s="62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 s="62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 s="62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 s="62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 s="62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 s="62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 s="62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 s="6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 s="62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 s="62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 s="62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 s="62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 s="62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 s="62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 s="62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 s="62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 s="62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 s="6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 s="62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 s="62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 s="62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 s="62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 s="62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 s="62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 s="62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 s="62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 s="62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 s="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 s="62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 s="62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 s="62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 s="62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 s="62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 s="62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 s="62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 s="62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 s="62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 s="6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 s="62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 s="62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 s="62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 s="62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 s="62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 s="62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 s="62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 s="62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 s="62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 s="6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 s="62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 s="62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 s="62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 s="62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 s="62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 s="62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 s="62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 s="62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 s="62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 s="6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 s="62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 s="62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 s="62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 s="62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 s="62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 s="62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 s="62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 s="62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 s="62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 s="6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 s="62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 s="62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 s="62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 s="62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 s="62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 s="62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 s="62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 s="62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 s="62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 s="6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 s="62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 s="62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 s="62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 s="62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 s="62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 s="62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 s="62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 s="62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 s="62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 s="6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 s="62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 s="62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 s="62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 s="62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 s="62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 s="62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 s="62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 s="62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 s="62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 s="6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 s="62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 s="62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 s="62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 s="62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 s="62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 s="62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 s="62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 s="62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 s="62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 s="6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 s="62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 s="62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 s="62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 s="62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 s="62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 s="62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 s="62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 s="62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 s="62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 s="6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 s="62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 s="62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 s="62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 s="62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 s="62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 s="62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 s="62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 s="62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 s="62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 s="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 s="62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 s="62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 s="62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 s="62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 s="62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 s="62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 s="62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 s="62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 s="62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 s="6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 s="62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 s="62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 s="62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 s="62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 s="62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 s="62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 s="62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 s="62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 s="62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 s="6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 s="62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 s="62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 s="62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 s="62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 s="62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 s="62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 s="62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 s="62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 s="62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 s="6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 s="62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 s="62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 s="62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 s="62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 s="62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 s="62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 s="62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 s="62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 s="62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 s="6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 s="62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 s="62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 s="62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 s="62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 s="62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 s="62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 s="62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 s="62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 s="62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 s="6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 s="62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 s="62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 s="62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 s="62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 s="62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 s="62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 s="62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 s="62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 s="62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 s="6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 s="62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 s="62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 s="62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 s="62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 s="62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 s="62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 s="62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 s="62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 s="62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 s="6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 s="62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 s="62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 s="62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 s="62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 s="62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 s="62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 s="62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 s="62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 s="62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 s="6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 s="62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 s="62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 s="62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 s="62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 s="62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 s="62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 s="62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 s="62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 s="62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 s="6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 s="62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 s="62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 s="62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 s="62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 s="62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 s="62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 s="62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 s="62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 s="62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 s="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 s="62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 s="62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 s="62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 s="62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 s="62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 s="62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 s="62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 s="62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 s="62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 s="6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 s="62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 s="62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 s="62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 s="62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 s="62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 s="62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 s="62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 s="62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 s="62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 s="6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 s="62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 s="62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 s="62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 s="62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 s="62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 s="62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 s="62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 s="62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 s="62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 s="6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 s="62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 s="62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 s="62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 s="62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 s="62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 s="62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 s="62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 s="62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 s="62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 s="6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 s="62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 s="62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 s="62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 s="62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 s="62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 s="62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 s="62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 s="62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 s="62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 s="6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 s="62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 s="62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 s="62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 s="62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 s="62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 s="62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 s="62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 s="62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 s="62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 s="6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 s="62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 s="62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 s="62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 s="62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 s="62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 s="62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 s="62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 s="62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 s="62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 s="6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 s="62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 s="62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 s="62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 s="62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 s="62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 s="62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 s="62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 s="62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 s="62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 s="6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 s="62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 s="62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 s="62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 s="62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 s="62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 s="62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 s="62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 s="62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 s="62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 s="6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 s="62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 s="62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 s="62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 s="62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 s="62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 s="62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 s="62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 s="62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 s="62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 s="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 s="62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 s="62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 s="62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 s="62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 s="62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 s="62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 s="62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 s="62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 s="62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 s="6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 s="62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 s="62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 s="62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 s="62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 s="62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 s="62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 s="62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 s="62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 s="62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 s="6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 s="62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 s="62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 s="62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 s="62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 s="62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 s="62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 s="62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 s="62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 s="62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 s="6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 s="62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 s="62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 s="62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 s="62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 s="62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 s="62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 s="62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 s="62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 s="62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 s="6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 s="62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 s="62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 s="62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 s="62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 s="62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 s="62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 s="62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 s="62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 s="62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 s="6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 s="62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 s="62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 s="62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 s="62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 s="62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 s="62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 s="62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 s="62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 s="62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 s="6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 s="62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 s="62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 s="62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 s="62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 s="62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 s="62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 s="62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 s="62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 s="62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 s="6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 s="62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 s="62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 s="62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 s="62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 s="62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 s="62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 s="62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 s="62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 s="62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 s="6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 s="62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 s="62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 s="62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 s="62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 s="62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 s="62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 s="62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 s="62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 s="62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 s="6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 s="62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 s="62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 s="62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 s="62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 s="62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 s="62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 s="62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 s="62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 s="62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 s="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 s="62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 s="62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 s="62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 s="62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 s="62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 s="62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 s="62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 s="62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 s="62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 s="6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 s="62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 s="62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 s="62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 s="62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 s="62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 s="62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 s="62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 s="62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 s="62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 s="6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 s="62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 s="62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 s="62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 s="62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 s="62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 s="62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 s="62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 s="62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 s="62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 s="6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 s="62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 s="62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 s="62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 s="62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 s="62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 s="62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 s="62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 s="62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 s="62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 s="6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 s="62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 s="62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 s="62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 s="62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 s="62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 s="62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 s="62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 s="62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 s="62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 s="6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 s="62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 s="62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 s="62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 s="62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 s="62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 s="62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 s="62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 s="62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 s="62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 s="6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 s="62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 s="62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 s="62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 s="62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 s="62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 s="62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 s="62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 s="62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 s="62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 s="6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 s="62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 s="62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 s="62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 s="62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 s="62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 s="62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 s="62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 s="62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 s="62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 s="6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 s="62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 s="62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 s="62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 s="62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 s="62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 s="62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 s="62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 s="62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 s="62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 s="6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 s="62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 s="62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 s="62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 s="62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 s="62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 s="62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 s="62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 s="62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 s="62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 s="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 s="62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 s="62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 s="62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 s="62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 s="62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 s="62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 s="62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 s="62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 s="62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 s="6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 s="62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 s="62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 s="62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 s="62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 s="62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 s="62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 s="62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 s="62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 s="62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 s="6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 s="62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 s="62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 s="62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 s="62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 s="62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 s="62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 s="62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 s="62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 s="62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 s="6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 s="62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 s="62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 s="62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 s="62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 s="62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 s="62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 s="62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 s="62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 s="62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 s="6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 s="62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 s="62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 s="62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 s="62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 s="62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 s="62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 s="62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 s="62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 s="62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 s="6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 s="62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 s="62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 s="62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 s="62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 s="62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 s="62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 s="62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 s="62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 s="62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 s="6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 s="62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 s="62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 s="62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 s="62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 s="62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 s="62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 s="62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 s="62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 s="62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 s="6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 s="62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 s="62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 s="62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 s="62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 s="62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 s="62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 s="62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 s="62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 s="62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 s="6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 s="62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 s="62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 s="62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 s="62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 s="62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 s="62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 s="62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 s="62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 s="62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 s="6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 s="62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 s="62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 s="62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 s="62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 s="62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 s="62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 s="62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 s="62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 s="62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 s="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 s="62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 s="62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 s="62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 s="62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 s="62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 s="62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 s="62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 s="62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 s="62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 s="6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 s="62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 s="62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 s="62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 s="62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 s="62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 s="62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 s="62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 s="62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 s="62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 s="6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 s="62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 s="62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 s="62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 s="62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 s="62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 s="62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 s="62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 s="62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 s="62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 s="6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 s="62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 s="62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 s="62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 s="62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 s="62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 s="62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 s="62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 s="62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 s="62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 s="6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 s="62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 s="62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 s="62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 s="62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 s="62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 s="62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 s="62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 s="62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 s="62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 s="6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 s="62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 s="62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 s="62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 s="62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 s="62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 s="62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 s="62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 s="62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 s="62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 s="6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 s="62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 s="62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 s="62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 s="62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 s="62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 s="62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 s="62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 s="62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 s="62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 s="6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 s="62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 s="62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 s="62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 s="62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 s="62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 s="62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 s="62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 s="62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 s="62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 s="6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 s="62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 s="62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 s="62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 s="62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 s="62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 s="62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 s="62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 s="62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 s="62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 s="6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 s="62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 s="62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 s="62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 s="62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 s="62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 s="62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 s="62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 s="62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 s="62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 s="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 s="62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 s="62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 s="62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 s="62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 s="62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 s="62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 s="62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 s="62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 s="62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 s="6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 s="62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 s="62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 s="62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 s="62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 s="62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 s="62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 s="62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 s="62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 s="62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 s="6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 s="62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 s="62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 s="62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 s="62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 s="62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 s="62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 s="62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 s="62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 s="62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 s="6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 s="62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 s="62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 s="62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 s="62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 s="62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 s="62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 s="62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 s="62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 s="62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 s="6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 s="62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 s="62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 s="62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 s="62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 s="62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 s="62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 s="62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 s="62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 s="62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 s="6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 s="62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 s="62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 s="62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 s="62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 s="62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 s="62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 s="62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 s="62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 s="62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 s="6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 s="62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 s="62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 s="62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 s="62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 s="62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 s="62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 s="62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 s="62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 s="62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 s="6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 s="62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 s="62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 s="62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 s="62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 s="62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 s="62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 s="62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 s="62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 s="62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 s="6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 s="62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 s="62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 s="62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 s="62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 s="62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 s="62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 s="62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 s="62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 s="62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 s="6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 s="62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 s="62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 s="62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 s="62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 s="62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 s="62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 s="62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 s="62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 s="62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 s="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 s="62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 s="62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 s="62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 s="62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 s="62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 s="62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 s="62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 s="62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 s="62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 s="6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 s="62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 s="62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 s="62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 s="62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 s="62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 s="62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 s="62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 s="62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 s="62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 s="6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 s="62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 s="62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 s="62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 s="62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 s="62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 s="62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 s="62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 s="62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 s="62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 s="6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 s="62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 s="62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 s="62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 s="62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 s="62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 s="62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 s="62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 s="62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 s="62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 s="6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 s="62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 s="62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 s="62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 s="62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 s="62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 s="62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 s="62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 s="62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 s="62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 s="6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 s="62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 s="62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 s="62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 s="62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 s="62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 s="62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 s="62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 s="62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 s="62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 s="6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 s="62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 s="62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 s="62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 s="62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 s="62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 s="62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 s="62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 s="62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 s="62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 s="6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 s="62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 s="62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 s="62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 s="62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 s="62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 s="62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 s="62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 s="62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 s="62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 s="6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 s="62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 s="62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 s="62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 s="62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 s="62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 s="62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 s="62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 s="62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 s="62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 s="6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 s="62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 s="62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 s="62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 s="62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 s="62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 s="62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 s="62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 s="62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 s="62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 s="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 s="62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 s="62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 s="62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 s="62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 s="62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 s="62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 s="62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 s="62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 s="62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 s="6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 s="62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 s="62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 s="62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 s="62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 s="62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 s="62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 s="62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 s="62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 s="62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 s="6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 s="62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 s="62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 s="62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 s="62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 s="62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 s="62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 s="62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 s="62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 s="62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 s="6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 s="62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 s="62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 s="62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 s="62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 s="62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 s="62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 s="62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 s="62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 s="62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 s="6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 s="62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 s="62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 s="62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 s="62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 s="62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 s="62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 s="62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 s="62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 s="62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 s="6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 s="62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 s="62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 s="62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 s="62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 s="62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 s="62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 s="62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 s="62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 s="62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 s="6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 s="62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 s="62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 s="62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 s="62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 s="62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 s="62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 s="62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 s="62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 s="62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 s="6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 s="62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 s="62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 s="62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 s="62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 s="62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 s="62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 s="62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 s="62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 s="62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 s="6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 s="62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 s="62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 s="62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 s="62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 s="62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 s="62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 s="62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 s="62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 s="62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 s="6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 s="62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 s="62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 s="62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 s="62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 s="62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 s="62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 s="62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 s="62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 s="62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 s="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 s="62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 s="62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 s="62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 s="62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 s="62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 s="62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 s="62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 s="62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 s="62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 s="6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 s="62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 s="62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 s="62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 s="62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 s="62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 s="62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 s="62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 s="62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 s="62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 s="6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 s="62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 s="62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 s="62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 s="62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 s="62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 s="62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 s="62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 s="62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 s="62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 s="6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 s="62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 s="62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 s="62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 s="62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 s="62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 s="62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 s="62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 s="62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 s="62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 s="6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 s="62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 s="62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 s="62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 s="62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 s="62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 s="62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 s="62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 s="62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 s="62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 s="6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 s="62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 s="62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 s="62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 s="62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 s="62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 s="62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 s="62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 s="62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 s="62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 s="6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 s="62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 s="62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 s="62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 s="62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 s="62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 s="62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 s="62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 s="62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 s="62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 s="6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 s="62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 s="62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 s="62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 s="62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 s="62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 s="62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 s="62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 s="62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 s="62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 s="6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 s="62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 s="62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 s="62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 s="62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 s="62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 s="62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 s="62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 s="62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 s="62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 s="6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 s="62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 s="62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 s="62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 s="62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 s="62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 s="62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 s="62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 s="62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 s="62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 s="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 s="62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 s="62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 s="62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 s="62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 s="62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 s="62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 s="62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 s="62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 s="62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 s="6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 s="62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 s="62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 s="62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 s="62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 s="62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 s="62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 s="62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 s="62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 s="62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 s="6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 s="62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 s="62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 s="62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 s="62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 s="62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 s="62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 s="62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 s="62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 s="62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 s="6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 s="62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 s="62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 s="62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 s="62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 s="62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 s="62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 s="62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 s="62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 s="62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 s="6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 s="62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 s="62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 s="62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 s="62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 s="62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 s="62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 s="62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 s="62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 s="62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 s="6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 s="62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 s="62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 s="62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 s="62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 s="62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 s="62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 s="62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 s="62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 s="62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 s="6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 s="62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 s="62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 s="62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 s="62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 s="62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 s="62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 s="62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 s="62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 s="62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 s="6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 s="62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 s="62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 s="62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 s="62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 s="62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 s="62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 s="62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 s="62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 s="62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 s="6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 s="62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 s="62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 s="62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 s="62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 s="62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 s="62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 s="62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 s="62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 s="62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 s="6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 s="62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 s="62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 s="62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 s="62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 s="62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 s="62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 s="62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 s="62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 s="62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 s="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 s="62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 s="62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 s="62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 s="62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 s="62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 s="62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 s="62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 s="62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 s="62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 s="6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 s="62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 s="62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 s="62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 s="62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 s="62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 s="62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 s="62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 s="62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 s="62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 s="6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 s="62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 s="62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 s="62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 s="62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 s="62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 s="62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 s="62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 s="62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 s="62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 s="6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 s="62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 s="62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 s="62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 s="62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 s="62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 s="62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 s="62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 s="62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 s="62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 s="6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 s="62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 s="62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 s="62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 s="62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 s="62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 s="62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 s="62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 s="62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 s="62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 s="6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 s="62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 s="62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 s="62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 s="62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 s="62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 s="62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 s="62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 s="62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 s="62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 s="6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 s="62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 s="62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 s="62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 s="62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 s="62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 s="62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 s="62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 s="62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 s="62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 s="6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 s="62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 s="62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 s="62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 s="62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 s="62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 s="62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 s="62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 s="62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 s="62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 s="6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 s="62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 s="62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 s="62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 s="62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 s="62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 s="62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 s="62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 s="62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 s="62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 s="6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 s="62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 s="62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 s="62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 s="62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 s="62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 s="62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 s="62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 s="62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 s="62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 s="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 s="62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 s="62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 s="62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 s="62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 s="62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 s="62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 s="62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 s="62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 s="62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 s="6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 s="62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 s="62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 s="62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 s="62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 s="62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 s="62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 s="62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 s="62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 s="62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 s="6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 s="62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 s="62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 s="62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 s="62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 s="62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 s="62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 s="62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 s="62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 s="62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 s="6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 s="62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 s="62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 s="62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 s="62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 s="62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 s="62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 s="62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 s="62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 s="62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 s="6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 s="62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 s="62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 s="62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 s="62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 s="62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 s="62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 s="62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 s="62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 s="62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 s="6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 s="62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 s="62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 s="62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 s="62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 s="62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 s="62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 s="62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 s="62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 s="62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 s="6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 s="62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 s="62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 s="62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 s="62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 s="62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 s="62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 s="62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 s="62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 s="62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 s="6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 s="62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 s="62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 s="62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 s="62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 s="62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 s="62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 s="62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 s="62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 s="62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 s="6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 s="62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 s="62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 s="62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 s="62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 s="62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 s="62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 s="62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 s="62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 s="62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 s="6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 s="62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 s="62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 s="62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 s="62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 s="62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 s="62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 s="62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 s="62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 s="62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 s="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 s="62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 s="62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 s="62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 s="62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 s="62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 s="62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 s="62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 s="62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 s="62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 s="6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 s="62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 s="62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 s="62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 s="62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 s="62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 s="62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 s="62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 s="62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 s="62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 s="6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 s="62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 s="62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 s="62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 s="62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 s="62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 s="62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 s="62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 s="62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 s="62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 s="6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 s="62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 s="62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 s="62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 s="62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 s="62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 s="62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 s="62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 s="62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 s="62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 s="6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 s="62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 s="62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 s="62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 s="62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 s="62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 s="62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 s="62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 s="62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 s="62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 s="6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 s="62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 s="62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 s="62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 s="62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 s="62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 s="62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 s="62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 s="62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 s="62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 s="6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 s="62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 s="62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 s="62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 s="62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 s="62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 s="62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 s="62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 s="62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 s="62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 s="6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 s="62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 s="62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 s="62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 s="62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 s="62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 s="62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 s="62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 s="62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 s="62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 s="6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 s="62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 s="62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 s="62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 s="62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 s="62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 s="62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 s="62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 s="62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 s="62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 s="6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 s="62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 s="62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 s="62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 s="62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 s="62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 s="62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 s="62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 s="62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 s="62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 s="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 s="62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 s="62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 s="62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 s="62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 s="62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 s="62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 s="62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 s="62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 s="62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 s="6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 s="62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 s="62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 s="62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 s="62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 s="62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 s="62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 s="62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 s="62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 s="62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 s="6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 s="62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 s="62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 s="62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 s="62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 s="62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 s="62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 s="62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 s="62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 s="62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 s="6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 s="62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 s="62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 s="62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 s="62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 s="62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 s="62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 s="62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 s="62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 s="62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 s="6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 s="62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 s="62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 s="62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 s="62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 s="62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 s="62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 s="62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 s="62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 s="62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 s="6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 s="62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 s="62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 s="62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 s="62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 s="62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 s="62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 s="62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 s="62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 s="62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 s="6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 s="62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 s="62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 s="62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 s="62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 s="62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 s="62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 s="62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 s="62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 s="62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 s="6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 s="62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 s="62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 s="62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 s="62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 s="62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 s="62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 s="62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 s="62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 s="62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 s="6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 s="62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 s="62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 s="62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 s="62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 s="62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 s="62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 s="62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 s="62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 s="62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 s="6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 s="62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 s="62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 s="62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 s="62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 s="62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 s="62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 s="62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 s="62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 s="62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 s="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 s="62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 s="62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 s="62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 s="62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 s="62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 s="62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 s="62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 s="62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 s="62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 s="6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 s="62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 s="62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 s="62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 s="62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 s="62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 s="62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 s="62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 s="62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 s="62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 s="6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 s="62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 s="62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 s="62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 s="62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 s="62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 s="62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 s="62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 s="62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 s="62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 s="6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 s="62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 s="62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 s="62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 s="62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 s="62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 s="62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 s="62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 s="62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 s="62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 s="6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 s="62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 s="62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 s="62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 s="62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 s="62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 s="62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 s="62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 s="62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 s="62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 s="6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 s="62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 s="62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 s="62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 s="62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 s="62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 s="62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 s="62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 s="62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 s="62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 s="6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 s="62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 s="62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 s="62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 s="62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 s="62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 s="62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 s="62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 s="62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 s="62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 s="6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 s="62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 s="62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 s="62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 s="62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 s="62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 s="62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 s="62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 s="62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 s="62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 s="6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 s="62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 s="62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 s="62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 s="62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 s="62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 s="62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 s="62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 s="62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 s="62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 s="6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 s="62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 s="62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 s="62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 s="62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 s="62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 s="62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 s="62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 s="62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 s="62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 s="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 s="62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 s="62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 s="62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 s="62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 s="62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 s="62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 s="62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 s="62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 s="62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 s="6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 s="62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 s="62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 s="62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 s="62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 s="62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 s="62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 s="62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 s="62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 s="62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 s="6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 s="62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 s="62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 s="62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 s="62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 s="62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 s="62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 s="62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 s="62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 s="62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 s="6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 s="62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 s="62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 s="62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 s="62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 s="62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 s="62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 s="62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 s="62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 s="62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 s="6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 s="62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 s="62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 s="62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 s="62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 s="62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 s="62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 s="62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 s="62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 s="62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 s="6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 s="62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 s="62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 s="62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 s="62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 s="62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 s="62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 s="62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 s="62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 s="62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 s="6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 s="62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 s="62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 s="62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 s="62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 s="62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 s="62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 s="62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 s="62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 s="62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 s="6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 s="62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 s="62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 s="62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 s="62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 s="62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 s="62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 s="62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 s="62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 s="62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 s="6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 s="62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 s="62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 s="62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 s="62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 s="62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 s="62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 s="62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 s="62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 s="62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 s="6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 s="62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 s="62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 s="62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 s="62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 s="62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 s="62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 s="62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 s="62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 s="62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 s="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 s="62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 s="62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 s="62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 s="62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 s="62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 s="62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 s="62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 s="62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 s="62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 s="6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 s="62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 s="62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 s="62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 s="62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 s="62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 s="62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 s="62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 s="62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 s="62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 s="6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 s="62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 s="62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 s="62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 s="62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 s="62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 s="62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 s="62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 s="62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 s="62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 s="6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 s="62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 s="62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 s="62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 s="62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 s="62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 s="62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 s="62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 s="62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 s="62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 s="6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 s="62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 s="62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 s="62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 s="62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 s="62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 s="62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 s="62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 s="62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 s="62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 s="6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 s="62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 s="62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 s="62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 s="62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 s="62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 s="62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 s="62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 s="62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 s="62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 s="6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 s="62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 s="62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 s="62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 s="62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 s="62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 s="62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 s="62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 s="62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 s="62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 s="6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 s="62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 s="62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 s="62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 s="62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 s="62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 s="62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 s="62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 s="62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 s="62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 s="6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 s="62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 s="62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 s="62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 s="62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 s="62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 s="62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 s="62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 s="62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 s="62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 s="6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 s="62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 s="62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 s="62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 s="62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 s="62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 s="62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 s="62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 s="62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 s="62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 s="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 s="62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 s="62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 s="62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 s="62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 s="62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 s="62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 s="62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 s="62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 s="62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 s="6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 s="62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 s="62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 s="62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 s="62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 s="62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 s="62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 s="62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 s="62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 s="62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 s="6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 s="62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 s="62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 s="62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 s="62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 s="62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 s="62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 s="62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 s="62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 s="62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 s="6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 s="62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 s="62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 s="62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 s="62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 s="62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 s="62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 s="62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 s="62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 s="62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 s="6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 s="62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 s="62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 s="62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 s="62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 s="62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 s="62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 s="62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 s="62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 s="62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 s="6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 s="62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 s="62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 s="62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 s="62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 s="62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 s="62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 s="62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 s="62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 s="62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 s="6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 s="62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 s="62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 s="62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 s="62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 s="62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 s="62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 s="62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 s="62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 s="62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 s="6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 s="62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 s="62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 s="62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 s="62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 s="62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 s="62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 s="62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 s="62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 s="62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 s="6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 s="62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 s="62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 s="62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 s="62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 s="62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 s="62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 s="62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 s="62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 s="62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 s="6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 s="62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 s="62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 s="62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 s="62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 s="62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 s="62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 s="62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 s="62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 s="62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 s="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 s="62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 s="62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 s="62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 s="62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 s="62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 s="62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 s="62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 s="62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 s="62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 s="6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 s="62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 s="62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 s="62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 s="62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 s="62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 s="62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 s="62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 s="62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 s="62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 s="6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 s="62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 s="62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 s="62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 s="62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 s="62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 s="62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 s="62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 s="62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 s="62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 s="6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 s="62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 s="62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 s="62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 s="62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 s="62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 s="62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 s="62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 s="62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 s="62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 s="6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 s="62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 s="62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 s="62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 s="62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 s="62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 s="62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 s="62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 s="62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 s="62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 s="6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 s="62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 s="62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 s="62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 s="62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 s="62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 s="62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 s="62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 s="62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 s="62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 s="6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 s="62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 s="62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 s="62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 s="62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 s="62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 s="62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 s="62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 s="62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 s="62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 s="6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 s="62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 s="62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 s="62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 s="62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 s="62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 s="62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 s="62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 s="62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 s="62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 s="6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 s="62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 s="62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 s="62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 s="62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 s="62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 s="62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 s="62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 s="62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 s="62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 s="6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 s="62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 s="62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 s="62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 s="62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 s="62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 s="62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 s="62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 s="62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 s="62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 s="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 s="62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 s="62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 s="62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 s="62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 s="62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 s="62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 s="62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 s="62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 s="62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 s="6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 s="62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 s="62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 s="62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 s="62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 s="62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 s="62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 s="62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 s="62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 s="62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 s="6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 s="62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 s="62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 s="62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 s="62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 s="62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 s="62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 s="62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 s="62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 s="62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 s="6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 s="62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 s="62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 s="62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 s="62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 s="62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 s="62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 s="62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 s="62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 s="62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 s="6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 s="62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 s="62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 s="62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 s="62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 s="62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 s="62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 s="62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 s="62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 s="62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 s="6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 s="62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 s="62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 s="62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 s="62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 s="62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 s="62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 s="62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 s="62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 s="62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 s="6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 s="62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 s="62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 s="62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 s="62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 s="62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 s="62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 s="62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 s="62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 s="62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 s="6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 s="62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 s="62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 s="62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 s="62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 s="62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 s="62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 s="62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 s="62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 s="62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 s="6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 s="62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 s="62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 s="62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 s="62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 s="62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 s="62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 s="62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 s="62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 s="62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 s="6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 s="62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 s="62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 s="62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 s="62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 s="62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 s="62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 s="62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 s="62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 s="62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 s="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 s="62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 s="62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 s="62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 s="62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 s="62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 s="62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 s="62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 s="62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 s="62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 s="6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 s="62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 s="62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 s="62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 s="62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 s="62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 s="62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 s="62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 s="62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 s="62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 s="6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 s="62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 s="62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 s="62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 s="62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 s="62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 s="62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 s="62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 s="62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 s="62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 s="6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 s="62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 s="62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 s="62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 s="62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 s="62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 s="62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 s="62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 s="62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 s="62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 s="6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 s="62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 s="62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 s="62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 s="62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 s="62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 s="62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 s="62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 s="62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 s="62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 s="6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 s="62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 s="62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 s="62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 s="62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 s="62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 s="62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 s="62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 s="62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 s="62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 s="6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 s="62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 s="62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 s="62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 s="62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 s="62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 s="62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 s="62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 s="62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 s="62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 s="6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 s="62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 s="62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 s="62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 s="62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 s="62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 s="62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 s="62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 s="62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 s="62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 s="6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 s="62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 s="62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 s="62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 s="62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 s="62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 s="62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 s="62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 s="62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 s="62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 s="6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 s="62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 s="62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 s="62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 s="62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 s="62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 s="62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 s="62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 s="62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 s="62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 s="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 s="62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 s="62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 s="62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 s="62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 s="62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 s="62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 s="62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 s="62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 s="62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 s="6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 s="62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 s="62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 s="62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 s="62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 s="62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 s="62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 s="62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 s="62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 s="62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 s="6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 s="62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 s="62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 s="62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 s="62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 s="62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 s="62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 s="62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 s="62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 s="62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 s="6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 s="62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 s="62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 s="62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 s="62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 s="62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 s="62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 s="62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 s="62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 s="62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 s="6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 s="62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 s="62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 s="62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 s="62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 s="62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 s="62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 s="62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 s="62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 s="62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 s="6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 s="62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 s="62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 s="62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 s="62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 s="62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 s="62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 s="62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 s="62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 s="62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 s="6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 s="62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 s="62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 s="62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 s="62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 s="62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 s="62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 s="62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 s="62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 s="62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 s="6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 s="62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 s="62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 s="62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 s="62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 s="62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 s="62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 s="62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 s="62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 s="62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 s="6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 s="62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 s="62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 s="62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 s="62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 s="62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 s="62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 s="62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 s="62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 s="62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 s="6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 s="62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 s="62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 s="62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 s="62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 s="62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 s="62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 s="62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 s="62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 s="62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 s="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 s="62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 s="62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 s="62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 s="62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 s="62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 s="62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 s="62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 s="62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 s="62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 s="6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 s="62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 s="62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 s="62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 s="62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 s="62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 s="62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 s="62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 s="62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 s="62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 s="6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 s="62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 s="62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 s="62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 s="62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 s="62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 s="62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 s="62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 s="62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 s="62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 s="6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 s="62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 s="62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 s="62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 s="62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 s="62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 s="62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 s="62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 s="62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 s="62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 s="6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 s="62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 s="62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 s="62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 s="62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 s="62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 s="62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 s="62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 s="62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 s="62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 s="6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 s="62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 s="62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 s="62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 s="62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 s="62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 s="62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 s="62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 s="62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 s="62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 s="6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 s="62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 s="62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 s="62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 s="62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 s="62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 s="62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 s="62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 s="62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 s="62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 s="6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 s="62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 s="62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 s="62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 s="62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 s="62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 s="62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 s="62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 s="62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 s="62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 s="6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 s="62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 s="62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 s="62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 s="62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 s="62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 s="62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 s="62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 s="62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 s="62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 s="6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 s="62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 s="62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 s="62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 s="62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 s="62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 s="62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 s="62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 s="62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 s="62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 s="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 s="62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 s="62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 s="62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 s="62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 s="62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 s="62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 s="62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 s="62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 s="62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 s="6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 s="62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 s="62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 s="62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 s="62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 s="62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 s="62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 s="62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 s="62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 s="62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 s="6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 s="62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 s="62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 s="62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 s="62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 s="62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 s="62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 s="62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 s="62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 s="62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 s="6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 s="62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 s="62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 s="62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 s="62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 s="62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 s="62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 s="62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 s="62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 s="62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 s="6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 s="62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 s="62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 s="62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 s="62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 s="62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 s="62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 s="62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 s="62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 s="62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 s="6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 s="62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 s="62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 s="62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 s="62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 s="62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 s="62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 s="62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 s="62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 s="62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 s="6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 s="62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 s="62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 s="62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 s="62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 s="62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 s="62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 s="62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 s="62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 s="62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 s="6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 s="62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 s="62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 s="62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 s="62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 s="62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 s="62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 s="62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 s="62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 s="62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 s="6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 s="62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 s="62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 s="62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 s="62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 s="62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 s="62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 s="62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 s="62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 s="62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 s="6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 s="62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 s="62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 s="62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 s="62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 s="62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 s="62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 s="62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 s="62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 s="62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 s="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 s="62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 s="62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 s="62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 s="62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 s="62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 s="62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 s="62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 s="62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 s="62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 s="6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 s="62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 s="62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 s="62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 s="62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 s="62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 s="62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 s="62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 s="62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 s="62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 s="6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 s="62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 s="62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 s="62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 s="62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 s="62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 s="62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 s="62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 s="62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 s="62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 s="6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 s="62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 s="62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 s="62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 s="62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 s="62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 s="62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 s="62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 s="62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 s="62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 s="6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 s="62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 s="62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 s="62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 s="62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 s="62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 s="62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 s="62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 s="62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 s="62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 s="6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 s="62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 s="62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 s="62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 s="62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 s="62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 s="62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 s="62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 s="62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 s="62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 s="6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 s="62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 s="62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 s="62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 s="62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 s="62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 s="62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 s="62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 s="62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 s="62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 s="6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 s="62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 s="62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 s="62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 s="62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 s="62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 s="62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 s="62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 s="62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 s="62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 s="6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 s="62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 s="62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 s="62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 s="62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 s="62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 s="62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 s="62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 s="62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 s="62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 s="6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 s="62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 s="62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 s="62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 s="62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 s="62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 s="62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 s="62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 s="62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 s="62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 s="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 s="62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 s="62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 s="62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 s="62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 s="62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 s="62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 s="62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 s="62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 s="62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 s="6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 s="62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 s="62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 s="62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 s="62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 s="62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 s="62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 s="62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 s="62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 s="62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 s="6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 s="62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 s="62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 s="62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 s="62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 s="62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 s="62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 s="62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 s="62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 s="62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 s="6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 s="62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 s="62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 s="62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 s="62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 s="62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 s="62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 s="62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 s="62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 s="62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 s="6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 s="62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 s="62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 s="62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 s="62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 s="62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 s="62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 s="62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 s="62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 s="62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 s="6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 s="62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 s="62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 s="62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 s="62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 s="62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 s="62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 s="62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 s="62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 s="62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 s="6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 s="62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 s="62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 s="62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 s="62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 s="62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 s="62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 s="62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 s="62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 s="62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 s="6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 s="62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 s="62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 s="62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 s="62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 s="62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 s="62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 s="62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 s="62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 s="62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 s="6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 s="62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 s="62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 s="62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 s="62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 s="62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 s="62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 s="62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 s="62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 s="62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 s="6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 s="62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 s="62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 s="62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 s="62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 s="62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 s="62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 s="62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 s="62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 s="62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 s="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 s="62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 s="62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 s="62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 s="62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 s="62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 s="62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 s="62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 s="62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 s="62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 s="6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 s="62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 s="62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 s="62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 s="62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 s="62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 s="62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 s="62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 s="62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 s="62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 s="6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 s="62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 s="62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 s="62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 s="62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 s="62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 s="62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 s="62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 s="62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 s="62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 s="6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 s="62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 s="62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 s="62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 s="62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 s="62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 s="62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 s="62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 s="62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 s="62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 s="6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 s="62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 s="62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 s="62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 s="62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 s="62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 s="62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 s="62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 s="62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 s="62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 s="6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 s="62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 s="62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 s="62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 s="62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 s="62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 s="62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 s="62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 s="62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 s="62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 s="6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 s="62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 s="62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 s="62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 s="62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 s="62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 s="62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 s="62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 s="62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 s="62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 s="6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 s="62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 s="62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 s="62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 s="62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 s="62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 s="62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 s="62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 s="62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 s="62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 s="6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 s="62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 s="62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 s="62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 s="62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 s="62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 s="62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 s="62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 s="62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 s="62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 s="6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 s="62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 s="62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 s="62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 s="62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 s="62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 s="62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 s="62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 s="62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 s="62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 s="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 s="62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 s="62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 s="62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 s="62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 s="62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 s="62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 s="62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 s="62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 s="62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 s="6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 s="62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 s="62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 s="62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 s="62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 s="62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 s="62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 s="62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 s="62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 s="62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 s="6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 s="62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 s="62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 s="62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 s="62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 s="62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 s="62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 s="62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 s="62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 s="62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 s="6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 s="62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 s="62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 s="62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 s="62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 s="62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 s="62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 s="62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 s="62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 s="62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 s="6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 s="62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 s="62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 s="62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 s="62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 s="62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 s="62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 s="62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 s="62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 s="62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 s="6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 s="62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 s="62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 s="62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 s="62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 s="62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 s="62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 s="62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 s="62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 s="62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 s="6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 s="62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 s="62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 s="62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 s="62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 s="62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 s="62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 s="62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 s="62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 s="62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 s="6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 s="62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 s="62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 s="62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 s="62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 s="62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 s="62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 s="62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 s="62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 s="62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 s="6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 s="62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 s="62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 s="62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 s="62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 s="62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 s="62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 s="62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 s="62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 s="62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 s="6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 s="62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 s="62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 s="62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 s="62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 s="62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 s="62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 s="62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 s="62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 s="62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 s="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 s="62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 s="62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 s="62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 s="62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 s="62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 s="62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 s="62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 s="62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 s="62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 s="6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 s="62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 s="62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 s="62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 s="62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 s="62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 s="62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 s="62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 s="62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 s="62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 s="6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 s="62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 s="62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 s="62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 s="62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 s="62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 s="62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 s="62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 s="62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 s="62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 s="6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 s="62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 s="62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 s="62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 s="62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 s="62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 s="62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 s="62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 s="62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 s="62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 s="6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 s="62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 s="62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 s="62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 s="62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 s="62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 s="62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 s="62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 s="62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 s="62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 s="6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 s="62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 s="62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 s="62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 s="62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 s="62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 s="62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 s="62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 s="62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 s="62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 s="6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 s="62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 s="62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 s="62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 s="62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 s="62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 s="62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 s="62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 s="62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 s="62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 s="6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 s="62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 s="62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 s="62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 s="62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 s="62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 s="62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 s="62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 s="62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 s="62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 s="6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 s="62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 s="62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 s="62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 s="62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 s="62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 s="62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 s="62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 s="62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 s="62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 s="6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 s="62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 s="62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 s="62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 s="62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 s="62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 s="62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 s="62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 s="62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 s="62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 s="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 s="62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 s="62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 s="62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 s="62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 s="62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 s="62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 s="62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 s="62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 s="62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 s="6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 s="62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 s="62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 s="62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 s="62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 s="62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 s="62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 s="62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 s="62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 s="62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 s="6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 s="62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 s="62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 s="62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 s="62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 s="62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 s="62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 s="62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 s="62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 s="62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 s="6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 s="62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 s="62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 s="62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 s="62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 s="62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 s="62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 s="62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 s="62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 s="62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 s="6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 s="62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 s="62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 s="62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 s="62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 s="62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 s="62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 s="62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 s="62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 s="62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 s="6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 s="62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 s="62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 s="62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 s="62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 s="62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 s="62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 s="62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 s="62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 s="62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 s="6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 s="62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 s="62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 s="62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 s="62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 s="62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 s="62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 s="62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 s="62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 s="62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 s="6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 s="62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 s="62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 s="62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 s="62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 s="62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 s="62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 s="62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 s="62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 s="62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 s="6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 s="62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 s="62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 s="62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 s="62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 s="62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 s="62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 s="62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 s="62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 s="62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 s="6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 s="62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 s="62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 s="62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 s="62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 s="62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 s="62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 s="62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 s="62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 s="62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 s="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 s="62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 s="62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 s="62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 s="62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 s="62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 s="62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 s="62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 s="62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 s="62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 s="6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 s="62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 s="62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 s="62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 s="62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 s="62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 s="62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 s="62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 s="62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 s="62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 s="6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 s="62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 s="62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 s="62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 s="62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 s="62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 s="62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 s="62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 s="62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 s="62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 s="6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 s="62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 s="62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 s="62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 s="62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 s="62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 s="62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 s="62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 s="62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 s="62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 s="6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 s="62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 s="62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 s="62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 s="62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 s="62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 s="62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 s="62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 s="62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 s="62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 s="6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 s="62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 s="62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 s="62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 s="62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 s="62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 s="62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 s="62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 s="62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 s="62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 s="6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 s="62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 s="62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 s="62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 s="62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 s="62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 s="62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 s="62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 s="62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 s="62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 s="6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 s="62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 s="62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 s="62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 s="62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 s="62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 s="62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 s="62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 s="62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 s="62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 s="6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 s="62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 s="62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 s="62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 s="62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 s="62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 s="62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 s="62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 s="62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 s="62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 s="6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 s="62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 s="62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 s="62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 s="62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 s="62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 s="62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 s="62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 s="62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 s="62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 s="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 s="62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 s="62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 s="62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 s="62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 s="62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 s="62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 s="62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 s="62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 s="62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 s="6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 s="62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 s="62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 s="62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 s="62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 s="62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 s="62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 s="62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 s="62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 s="62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 s="6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 s="62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 s="62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 s="62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 s="62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 s="62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 s="62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 s="62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 s="62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 s="62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  <row r="4992" spans="1:23" x14ac:dyDescent="0.25">
      <c r="A4992"/>
      <c r="B4992"/>
      <c r="C4992"/>
      <c r="D4992" s="6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</row>
  </sheetData>
  <sheetProtection algorithmName="SHA-512" hashValue="EGxr6eIKugN5f1m4a1R+1Gnx5gax0aaaOO4z0XJd3M6aUa9lmYuTaAWonShaG00ELFWMirk/RpS2zBotctRLuw==" saltValue="EjJCaDcqjWoeg4rEbtPjlA==" spinCount="100000" sheet="1" selectLockedCells="1" selectUnlockedCells="1"/>
  <autoFilter ref="A1:W181" xr:uid="{00000000-0001-0000-0000-000000000000}">
    <sortState xmlns:xlrd2="http://schemas.microsoft.com/office/spreadsheetml/2017/richdata2" ref="A2:W181">
      <sortCondition ref="B1:B181"/>
    </sortState>
  </autoFilter>
  <sortState xmlns:xlrd2="http://schemas.microsoft.com/office/spreadsheetml/2017/richdata2" ref="A2:U4991">
    <sortCondition ref="B2:B3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FF7CA-D5AA-4BA1-AFD3-D506332A132B}">
  <dimension ref="A1:V181"/>
  <sheetViews>
    <sheetView workbookViewId="0"/>
  </sheetViews>
  <sheetFormatPr defaultRowHeight="15" x14ac:dyDescent="0.25"/>
  <cols>
    <col min="1" max="1" width="11.5703125" bestFit="1" customWidth="1"/>
    <col min="2" max="2" width="27" bestFit="1" customWidth="1"/>
    <col min="3" max="3" width="20.42578125" bestFit="1" customWidth="1"/>
    <col min="4" max="4" width="9.42578125" customWidth="1"/>
    <col min="5" max="5" width="2" bestFit="1" customWidth="1"/>
    <col min="6" max="6" width="13.5703125" style="77" customWidth="1"/>
    <col min="7" max="7" width="27.140625" hidden="1" customWidth="1"/>
    <col min="8" max="8" width="18.5703125" hidden="1" customWidth="1"/>
    <col min="9" max="9" width="46.85546875" hidden="1" customWidth="1"/>
    <col min="10" max="10" width="15" hidden="1" customWidth="1"/>
    <col min="11" max="11" width="14.5703125" hidden="1" customWidth="1"/>
    <col min="12" max="12" width="14.42578125" hidden="1" customWidth="1"/>
    <col min="13" max="13" width="0" hidden="1" customWidth="1"/>
    <col min="14" max="14" width="12.7109375" hidden="1" customWidth="1"/>
    <col min="15" max="15" width="12.140625" bestFit="1" customWidth="1"/>
    <col min="16" max="16" width="11.28515625" customWidth="1"/>
    <col min="17" max="17" width="15.5703125" customWidth="1"/>
    <col min="18" max="18" width="11" customWidth="1"/>
    <col min="19" max="19" width="18.42578125" hidden="1" customWidth="1"/>
    <col min="20" max="20" width="10.140625" style="77" customWidth="1"/>
    <col min="21" max="21" width="12" style="79" bestFit="1" customWidth="1"/>
    <col min="22" max="22" width="12" style="81" bestFit="1" customWidth="1"/>
  </cols>
  <sheetData>
    <row r="1" spans="1:22" s="75" customFormat="1" ht="30" x14ac:dyDescent="0.25">
      <c r="A1" s="75" t="s">
        <v>7</v>
      </c>
      <c r="B1" s="75" t="s">
        <v>0</v>
      </c>
      <c r="C1" s="75" t="s">
        <v>1</v>
      </c>
      <c r="D1" s="75" t="s">
        <v>2</v>
      </c>
      <c r="F1" s="76" t="s">
        <v>4</v>
      </c>
      <c r="G1" s="75" t="s">
        <v>20</v>
      </c>
      <c r="H1" s="75" t="s">
        <v>12</v>
      </c>
      <c r="I1" s="75" t="s">
        <v>8</v>
      </c>
      <c r="J1" s="75" t="s">
        <v>9</v>
      </c>
      <c r="K1" s="75" t="s">
        <v>10</v>
      </c>
      <c r="L1" s="75" t="s">
        <v>11</v>
      </c>
      <c r="N1" s="75" t="s">
        <v>5</v>
      </c>
      <c r="O1" s="75" t="s">
        <v>17</v>
      </c>
      <c r="P1" s="75" t="s">
        <v>13</v>
      </c>
      <c r="Q1" s="75" t="s">
        <v>14</v>
      </c>
      <c r="R1" s="75" t="s">
        <v>15</v>
      </c>
      <c r="S1" s="75" t="s">
        <v>24</v>
      </c>
      <c r="T1" s="76" t="s">
        <v>16</v>
      </c>
      <c r="U1" s="78" t="s">
        <v>6</v>
      </c>
      <c r="V1" s="80" t="s">
        <v>21</v>
      </c>
    </row>
    <row r="2" spans="1:22" x14ac:dyDescent="0.25">
      <c r="A2" t="s">
        <v>29</v>
      </c>
      <c r="B2" t="s">
        <v>369</v>
      </c>
      <c r="C2" t="s">
        <v>421</v>
      </c>
      <c r="D2">
        <v>429</v>
      </c>
      <c r="F2" s="77">
        <v>403.26</v>
      </c>
      <c r="G2">
        <v>403.26</v>
      </c>
      <c r="O2">
        <v>432</v>
      </c>
      <c r="P2">
        <v>78</v>
      </c>
      <c r="Q2" t="b">
        <v>1</v>
      </c>
      <c r="R2">
        <v>12.959999999999999</v>
      </c>
      <c r="S2">
        <v>0</v>
      </c>
      <c r="T2" s="77">
        <v>444.96</v>
      </c>
      <c r="U2" s="79">
        <v>1.1034072310668055</v>
      </c>
      <c r="V2" s="81">
        <v>1034.072310668055</v>
      </c>
    </row>
    <row r="3" spans="1:22" x14ac:dyDescent="0.25">
      <c r="B3" t="s">
        <v>273</v>
      </c>
      <c r="C3" t="s">
        <v>274</v>
      </c>
      <c r="D3">
        <v>738</v>
      </c>
      <c r="F3" s="77">
        <v>693.71999999999991</v>
      </c>
      <c r="G3">
        <v>693.71999999999991</v>
      </c>
      <c r="O3">
        <v>0</v>
      </c>
      <c r="P3">
        <v>0</v>
      </c>
      <c r="Q3" t="b">
        <v>0</v>
      </c>
      <c r="R3">
        <v>0</v>
      </c>
      <c r="S3">
        <v>0</v>
      </c>
      <c r="T3" s="77">
        <v>0</v>
      </c>
      <c r="U3" s="79">
        <v>0</v>
      </c>
      <c r="V3" s="81">
        <v>0</v>
      </c>
    </row>
    <row r="4" spans="1:22" x14ac:dyDescent="0.25">
      <c r="A4" t="s">
        <v>26</v>
      </c>
      <c r="B4" t="s">
        <v>104</v>
      </c>
      <c r="C4" t="s">
        <v>105</v>
      </c>
      <c r="D4">
        <v>372</v>
      </c>
      <c r="F4" s="77">
        <v>349.68</v>
      </c>
      <c r="G4">
        <v>349.68</v>
      </c>
      <c r="O4">
        <v>353</v>
      </c>
      <c r="P4">
        <v>72</v>
      </c>
      <c r="Q4" t="b">
        <v>0</v>
      </c>
      <c r="R4">
        <v>0</v>
      </c>
      <c r="S4">
        <v>0</v>
      </c>
      <c r="T4" s="77">
        <v>353</v>
      </c>
      <c r="U4" s="79">
        <v>1.0094943948753146</v>
      </c>
      <c r="V4" s="81">
        <v>94.943948753145605</v>
      </c>
    </row>
    <row r="5" spans="1:22" x14ac:dyDescent="0.25">
      <c r="A5" t="s">
        <v>26</v>
      </c>
      <c r="B5" t="s">
        <v>126</v>
      </c>
      <c r="C5" t="s">
        <v>127</v>
      </c>
      <c r="D5">
        <v>764</v>
      </c>
      <c r="F5" s="77">
        <v>718.16</v>
      </c>
      <c r="G5">
        <v>718.16</v>
      </c>
      <c r="H5" t="s">
        <v>388</v>
      </c>
      <c r="I5" t="s">
        <v>389</v>
      </c>
      <c r="J5" t="s">
        <v>401</v>
      </c>
      <c r="O5">
        <v>771</v>
      </c>
      <c r="P5">
        <v>78</v>
      </c>
      <c r="Q5" t="b">
        <v>1</v>
      </c>
      <c r="R5">
        <v>23.13</v>
      </c>
      <c r="S5">
        <v>0</v>
      </c>
      <c r="T5" s="77">
        <v>794.13</v>
      </c>
      <c r="U5" s="79">
        <v>1.1057842263562438</v>
      </c>
      <c r="V5" s="81">
        <v>1057.8422635624386</v>
      </c>
    </row>
    <row r="6" spans="1:22" x14ac:dyDescent="0.25">
      <c r="A6" t="s">
        <v>28</v>
      </c>
      <c r="B6" t="s">
        <v>255</v>
      </c>
      <c r="C6" t="s">
        <v>256</v>
      </c>
      <c r="D6">
        <v>548</v>
      </c>
      <c r="F6" s="77">
        <v>515.12</v>
      </c>
      <c r="G6">
        <v>515.12</v>
      </c>
      <c r="O6">
        <v>536</v>
      </c>
      <c r="P6">
        <v>76</v>
      </c>
      <c r="Q6" t="b">
        <v>1</v>
      </c>
      <c r="R6">
        <v>16.079999999999998</v>
      </c>
      <c r="S6">
        <v>0</v>
      </c>
      <c r="T6" s="77">
        <v>552.08000000000004</v>
      </c>
      <c r="U6" s="79">
        <v>1.0717502717813325</v>
      </c>
      <c r="V6" s="81">
        <v>717.50271781332526</v>
      </c>
    </row>
    <row r="7" spans="1:22" x14ac:dyDescent="0.25">
      <c r="A7" t="s">
        <v>26</v>
      </c>
      <c r="B7" t="s">
        <v>74</v>
      </c>
      <c r="C7" t="s">
        <v>75</v>
      </c>
      <c r="D7">
        <v>441</v>
      </c>
      <c r="F7" s="77">
        <v>414.53999999999996</v>
      </c>
      <c r="G7">
        <v>414.53999999999996</v>
      </c>
      <c r="H7" t="s">
        <v>388</v>
      </c>
      <c r="O7">
        <v>434</v>
      </c>
      <c r="P7">
        <v>77</v>
      </c>
      <c r="Q7" t="b">
        <v>1</v>
      </c>
      <c r="R7">
        <v>13.02</v>
      </c>
      <c r="S7">
        <v>0</v>
      </c>
      <c r="T7" s="77">
        <v>447.02</v>
      </c>
      <c r="U7" s="79">
        <v>1.0783519081391422</v>
      </c>
      <c r="V7" s="81">
        <v>783.51908139142165</v>
      </c>
    </row>
    <row r="8" spans="1:22" x14ac:dyDescent="0.25">
      <c r="A8" t="s">
        <v>28</v>
      </c>
      <c r="B8" t="s">
        <v>317</v>
      </c>
      <c r="C8" t="s">
        <v>318</v>
      </c>
      <c r="D8">
        <v>261</v>
      </c>
      <c r="F8" s="77">
        <v>245.33999999999997</v>
      </c>
      <c r="G8">
        <v>245.33999999999997</v>
      </c>
      <c r="O8">
        <v>275</v>
      </c>
      <c r="P8">
        <v>78</v>
      </c>
      <c r="Q8" t="b">
        <v>1</v>
      </c>
      <c r="R8">
        <v>8.25</v>
      </c>
      <c r="S8">
        <v>0</v>
      </c>
      <c r="T8" s="77">
        <v>283.25</v>
      </c>
      <c r="U8" s="79">
        <v>1.1545202576016957</v>
      </c>
      <c r="V8" s="81">
        <v>1200</v>
      </c>
    </row>
    <row r="9" spans="1:22" x14ac:dyDescent="0.25">
      <c r="A9" t="s">
        <v>28</v>
      </c>
      <c r="B9" t="s">
        <v>88</v>
      </c>
      <c r="C9" t="s">
        <v>89</v>
      </c>
      <c r="D9">
        <v>401</v>
      </c>
      <c r="F9" s="77">
        <v>376.94</v>
      </c>
      <c r="G9">
        <v>376.94</v>
      </c>
      <c r="O9">
        <v>410</v>
      </c>
      <c r="P9">
        <v>79</v>
      </c>
      <c r="Q9" t="b">
        <v>1</v>
      </c>
      <c r="R9">
        <v>12.299999999999999</v>
      </c>
      <c r="S9">
        <v>0</v>
      </c>
      <c r="T9" s="77">
        <v>422.3</v>
      </c>
      <c r="U9" s="79">
        <v>1.1203374542367486</v>
      </c>
      <c r="V9" s="81">
        <v>1200</v>
      </c>
    </row>
    <row r="10" spans="1:22" x14ac:dyDescent="0.25">
      <c r="A10" t="s">
        <v>29</v>
      </c>
      <c r="B10" t="s">
        <v>241</v>
      </c>
      <c r="C10" t="s">
        <v>242</v>
      </c>
      <c r="D10">
        <v>465</v>
      </c>
      <c r="F10" s="77">
        <v>437.09999999999997</v>
      </c>
      <c r="G10">
        <v>437.09999999999997</v>
      </c>
      <c r="O10">
        <v>468</v>
      </c>
      <c r="P10">
        <v>78</v>
      </c>
      <c r="Q10" t="b">
        <v>1</v>
      </c>
      <c r="R10">
        <v>14.04</v>
      </c>
      <c r="S10">
        <v>0</v>
      </c>
      <c r="T10" s="77">
        <v>482.04</v>
      </c>
      <c r="U10" s="79">
        <v>1.1028140013726837</v>
      </c>
      <c r="V10" s="81">
        <v>1028.140013726837</v>
      </c>
    </row>
    <row r="11" spans="1:22" x14ac:dyDescent="0.25">
      <c r="A11" t="s">
        <v>28</v>
      </c>
      <c r="B11" t="s">
        <v>143</v>
      </c>
      <c r="C11" t="s">
        <v>144</v>
      </c>
      <c r="D11">
        <v>498</v>
      </c>
      <c r="F11" s="77">
        <v>468.11999999999995</v>
      </c>
      <c r="G11">
        <v>468.11999999999995</v>
      </c>
      <c r="H11" t="s">
        <v>388</v>
      </c>
      <c r="I11" t="s">
        <v>392</v>
      </c>
      <c r="L11" t="s">
        <v>410</v>
      </c>
      <c r="O11">
        <v>506</v>
      </c>
      <c r="P11">
        <v>80</v>
      </c>
      <c r="Q11" t="b">
        <v>1</v>
      </c>
      <c r="R11">
        <v>15.18</v>
      </c>
      <c r="S11">
        <v>0</v>
      </c>
      <c r="T11" s="77">
        <v>521.17999999999995</v>
      </c>
      <c r="U11" s="79">
        <v>1.1133470050414425</v>
      </c>
      <c r="V11" s="81">
        <v>1133.4700504144246</v>
      </c>
    </row>
    <row r="12" spans="1:22" x14ac:dyDescent="0.25">
      <c r="A12" t="s">
        <v>26</v>
      </c>
      <c r="B12" t="s">
        <v>307</v>
      </c>
      <c r="C12" t="s">
        <v>308</v>
      </c>
      <c r="D12">
        <v>342</v>
      </c>
      <c r="F12" s="77">
        <v>321.47999999999996</v>
      </c>
      <c r="G12">
        <v>321.47999999999996</v>
      </c>
      <c r="O12">
        <v>346</v>
      </c>
      <c r="P12">
        <v>78</v>
      </c>
      <c r="Q12" t="b">
        <v>1</v>
      </c>
      <c r="R12">
        <v>10.379999999999999</v>
      </c>
      <c r="S12">
        <v>0</v>
      </c>
      <c r="T12" s="77">
        <v>356.38</v>
      </c>
      <c r="U12" s="79">
        <v>1.1085604081124798</v>
      </c>
      <c r="V12" s="81">
        <v>1085.6040811247981</v>
      </c>
    </row>
    <row r="13" spans="1:22" x14ac:dyDescent="0.25">
      <c r="A13" t="s">
        <v>28</v>
      </c>
      <c r="B13" t="s">
        <v>253</v>
      </c>
      <c r="C13" t="s">
        <v>254</v>
      </c>
      <c r="D13">
        <v>373</v>
      </c>
      <c r="F13" s="77">
        <v>350.62</v>
      </c>
      <c r="G13">
        <v>350.62</v>
      </c>
      <c r="O13">
        <v>376</v>
      </c>
      <c r="P13">
        <v>80</v>
      </c>
      <c r="Q13" t="b">
        <v>1</v>
      </c>
      <c r="R13">
        <v>11.28</v>
      </c>
      <c r="S13">
        <v>0</v>
      </c>
      <c r="T13" s="77">
        <v>387.28</v>
      </c>
      <c r="U13" s="79">
        <v>1.1045576407506701</v>
      </c>
      <c r="V13" s="81">
        <v>1045.5764075067009</v>
      </c>
    </row>
    <row r="14" spans="1:22" x14ac:dyDescent="0.25">
      <c r="B14" t="s">
        <v>303</v>
      </c>
      <c r="C14" t="s">
        <v>304</v>
      </c>
      <c r="D14">
        <v>587</v>
      </c>
      <c r="F14" s="77">
        <v>551.78</v>
      </c>
      <c r="G14">
        <v>551.78</v>
      </c>
      <c r="O14">
        <v>0</v>
      </c>
      <c r="P14">
        <v>0</v>
      </c>
      <c r="Q14" t="b">
        <v>0</v>
      </c>
      <c r="R14">
        <v>0</v>
      </c>
      <c r="S14">
        <v>0</v>
      </c>
      <c r="T14" s="77">
        <v>0</v>
      </c>
      <c r="U14" s="79">
        <v>0</v>
      </c>
      <c r="V14" s="81">
        <v>0</v>
      </c>
    </row>
    <row r="15" spans="1:22" x14ac:dyDescent="0.25">
      <c r="A15" t="s">
        <v>26</v>
      </c>
      <c r="B15" t="s">
        <v>58</v>
      </c>
      <c r="C15" t="s">
        <v>59</v>
      </c>
      <c r="D15">
        <v>373</v>
      </c>
      <c r="F15" s="77">
        <v>350.62</v>
      </c>
      <c r="G15">
        <v>350.62</v>
      </c>
      <c r="H15" t="s">
        <v>388</v>
      </c>
      <c r="I15" t="s">
        <v>395</v>
      </c>
      <c r="J15" t="s">
        <v>401</v>
      </c>
      <c r="O15">
        <v>380</v>
      </c>
      <c r="P15">
        <v>79</v>
      </c>
      <c r="Q15" t="b">
        <v>1</v>
      </c>
      <c r="R15">
        <v>11.4</v>
      </c>
      <c r="S15">
        <v>0</v>
      </c>
      <c r="T15" s="77">
        <v>391.4</v>
      </c>
      <c r="U15" s="79">
        <v>1.1163082539501454</v>
      </c>
      <c r="V15" s="81">
        <v>1163.0825395014544</v>
      </c>
    </row>
    <row r="16" spans="1:22" x14ac:dyDescent="0.25">
      <c r="A16" t="s">
        <v>25</v>
      </c>
      <c r="B16" t="s">
        <v>257</v>
      </c>
      <c r="C16" t="s">
        <v>258</v>
      </c>
      <c r="D16">
        <v>582</v>
      </c>
      <c r="F16" s="77">
        <v>547.07999999999993</v>
      </c>
      <c r="G16">
        <v>547.07999999999993</v>
      </c>
      <c r="O16">
        <v>596</v>
      </c>
      <c r="P16">
        <v>77</v>
      </c>
      <c r="Q16" t="b">
        <v>1</v>
      </c>
      <c r="R16">
        <v>17.88</v>
      </c>
      <c r="S16">
        <v>0</v>
      </c>
      <c r="T16" s="77">
        <v>613.88</v>
      </c>
      <c r="U16" s="79">
        <v>1.1221028003217082</v>
      </c>
      <c r="V16" s="81">
        <v>1200</v>
      </c>
    </row>
    <row r="17" spans="1:22" x14ac:dyDescent="0.25">
      <c r="A17" t="s">
        <v>25</v>
      </c>
      <c r="B17" t="s">
        <v>357</v>
      </c>
      <c r="C17" t="s">
        <v>358</v>
      </c>
      <c r="D17">
        <v>380</v>
      </c>
      <c r="F17" s="77">
        <v>357.2</v>
      </c>
      <c r="G17">
        <v>357.2</v>
      </c>
      <c r="H17" t="s">
        <v>388</v>
      </c>
      <c r="I17" t="s">
        <v>389</v>
      </c>
      <c r="J17" t="s">
        <v>416</v>
      </c>
      <c r="O17">
        <v>381</v>
      </c>
      <c r="P17">
        <v>70</v>
      </c>
      <c r="Q17" t="b">
        <v>0</v>
      </c>
      <c r="R17">
        <v>0</v>
      </c>
      <c r="S17">
        <v>0</v>
      </c>
      <c r="T17" s="77">
        <v>381</v>
      </c>
      <c r="U17" s="79">
        <v>1.0666293393057111</v>
      </c>
      <c r="V17" s="81">
        <v>666.2933930571113</v>
      </c>
    </row>
    <row r="18" spans="1:22" x14ac:dyDescent="0.25">
      <c r="A18" t="s">
        <v>25</v>
      </c>
      <c r="B18" t="s">
        <v>237</v>
      </c>
      <c r="C18" t="s">
        <v>238</v>
      </c>
      <c r="D18">
        <v>237</v>
      </c>
      <c r="F18" s="77">
        <v>222.78</v>
      </c>
      <c r="G18">
        <v>222.78</v>
      </c>
      <c r="O18">
        <v>248</v>
      </c>
      <c r="P18">
        <v>78</v>
      </c>
      <c r="Q18" t="b">
        <v>1</v>
      </c>
      <c r="R18">
        <v>7.4399999999999995</v>
      </c>
      <c r="S18">
        <v>0</v>
      </c>
      <c r="T18" s="77">
        <v>255.44</v>
      </c>
      <c r="U18" s="79">
        <v>1.1466020289074423</v>
      </c>
      <c r="V18" s="81">
        <v>1200</v>
      </c>
    </row>
    <row r="19" spans="1:22" x14ac:dyDescent="0.25">
      <c r="B19" t="s">
        <v>245</v>
      </c>
      <c r="C19" t="s">
        <v>246</v>
      </c>
      <c r="D19">
        <v>305</v>
      </c>
      <c r="F19" s="77">
        <v>286.7</v>
      </c>
      <c r="G19">
        <v>286.7</v>
      </c>
      <c r="O19">
        <v>0</v>
      </c>
      <c r="P19">
        <v>0</v>
      </c>
      <c r="Q19" t="b">
        <v>0</v>
      </c>
      <c r="R19">
        <v>0</v>
      </c>
      <c r="S19">
        <v>0</v>
      </c>
      <c r="T19" s="77">
        <v>0</v>
      </c>
      <c r="U19" s="79">
        <v>0</v>
      </c>
      <c r="V19" s="81">
        <v>0</v>
      </c>
    </row>
    <row r="20" spans="1:22" x14ac:dyDescent="0.25">
      <c r="A20" t="s">
        <v>28</v>
      </c>
      <c r="B20" t="s">
        <v>199</v>
      </c>
      <c r="C20" t="s">
        <v>200</v>
      </c>
      <c r="D20">
        <v>294</v>
      </c>
      <c r="F20" s="77">
        <v>276.35999999999996</v>
      </c>
      <c r="G20">
        <v>276.35999999999996</v>
      </c>
      <c r="H20" t="s">
        <v>407</v>
      </c>
      <c r="I20" t="s">
        <v>389</v>
      </c>
      <c r="O20">
        <v>301</v>
      </c>
      <c r="P20">
        <v>74</v>
      </c>
      <c r="Q20" t="b">
        <v>0</v>
      </c>
      <c r="R20">
        <v>0</v>
      </c>
      <c r="S20">
        <v>0</v>
      </c>
      <c r="T20" s="77">
        <v>301</v>
      </c>
      <c r="U20" s="79">
        <v>1.0891590678824723</v>
      </c>
      <c r="V20" s="81">
        <v>891.590678824723</v>
      </c>
    </row>
    <row r="21" spans="1:22" x14ac:dyDescent="0.25">
      <c r="A21" t="s">
        <v>26</v>
      </c>
      <c r="B21" t="s">
        <v>54</v>
      </c>
      <c r="C21" t="s">
        <v>55</v>
      </c>
      <c r="D21">
        <v>459</v>
      </c>
      <c r="F21" s="77">
        <v>431.46</v>
      </c>
      <c r="G21">
        <v>431.46</v>
      </c>
      <c r="H21" t="s">
        <v>388</v>
      </c>
      <c r="I21" t="s">
        <v>389</v>
      </c>
      <c r="J21" t="s">
        <v>400</v>
      </c>
      <c r="O21">
        <v>469</v>
      </c>
      <c r="P21">
        <v>78</v>
      </c>
      <c r="Q21" t="b">
        <v>1</v>
      </c>
      <c r="R21">
        <v>14.07</v>
      </c>
      <c r="S21">
        <v>0</v>
      </c>
      <c r="T21" s="77">
        <v>483.07</v>
      </c>
      <c r="U21" s="79">
        <v>1.1196171139850739</v>
      </c>
      <c r="V21" s="81">
        <v>1196.1711398507391</v>
      </c>
    </row>
    <row r="22" spans="1:22" x14ac:dyDescent="0.25">
      <c r="A22" t="s">
        <v>26</v>
      </c>
      <c r="B22" t="s">
        <v>151</v>
      </c>
      <c r="C22" t="s">
        <v>152</v>
      </c>
      <c r="D22">
        <v>457</v>
      </c>
      <c r="F22" s="77">
        <v>429.58</v>
      </c>
      <c r="G22">
        <v>429.58</v>
      </c>
      <c r="O22">
        <v>468</v>
      </c>
      <c r="P22">
        <v>78</v>
      </c>
      <c r="Q22" t="b">
        <v>1</v>
      </c>
      <c r="R22">
        <v>14.04</v>
      </c>
      <c r="S22">
        <v>0</v>
      </c>
      <c r="T22" s="77">
        <v>482.04</v>
      </c>
      <c r="U22" s="79">
        <v>1.1221192792960566</v>
      </c>
      <c r="V22" s="81">
        <v>1200</v>
      </c>
    </row>
    <row r="23" spans="1:22" x14ac:dyDescent="0.25">
      <c r="A23" t="s">
        <v>29</v>
      </c>
      <c r="B23" t="s">
        <v>374</v>
      </c>
      <c r="C23" t="s">
        <v>375</v>
      </c>
      <c r="D23">
        <v>458</v>
      </c>
      <c r="F23" s="77">
        <v>430.52</v>
      </c>
      <c r="G23">
        <v>430.52</v>
      </c>
      <c r="O23">
        <v>466</v>
      </c>
      <c r="P23">
        <v>77</v>
      </c>
      <c r="Q23" t="b">
        <v>1</v>
      </c>
      <c r="R23">
        <v>13.979999999999999</v>
      </c>
      <c r="S23">
        <v>0</v>
      </c>
      <c r="T23" s="77">
        <v>479.98</v>
      </c>
      <c r="U23" s="79">
        <v>1.1148843259314318</v>
      </c>
      <c r="V23" s="81">
        <v>1148.8432593143184</v>
      </c>
    </row>
    <row r="24" spans="1:22" x14ac:dyDescent="0.25">
      <c r="A24" t="s">
        <v>26</v>
      </c>
      <c r="B24" t="s">
        <v>32</v>
      </c>
      <c r="C24" t="s">
        <v>33</v>
      </c>
      <c r="D24">
        <v>384</v>
      </c>
      <c r="F24" s="77">
        <v>360.96</v>
      </c>
      <c r="G24">
        <v>360.96</v>
      </c>
      <c r="H24" t="s">
        <v>388</v>
      </c>
      <c r="I24" t="s">
        <v>389</v>
      </c>
      <c r="J24" t="s">
        <v>390</v>
      </c>
      <c r="O24">
        <v>386</v>
      </c>
      <c r="P24">
        <v>81</v>
      </c>
      <c r="Q24" t="b">
        <v>1</v>
      </c>
      <c r="R24">
        <v>11.58</v>
      </c>
      <c r="S24">
        <v>0</v>
      </c>
      <c r="T24" s="77">
        <v>397.58</v>
      </c>
      <c r="U24" s="79">
        <v>1.1014516843971631</v>
      </c>
      <c r="V24" s="81">
        <v>1014.5168439716313</v>
      </c>
    </row>
    <row r="25" spans="1:22" x14ac:dyDescent="0.25">
      <c r="A25" t="s">
        <v>29</v>
      </c>
      <c r="B25" t="s">
        <v>251</v>
      </c>
      <c r="C25" t="s">
        <v>252</v>
      </c>
      <c r="D25">
        <v>488</v>
      </c>
      <c r="F25" s="77">
        <v>458.71999999999997</v>
      </c>
      <c r="G25">
        <v>458.71999999999997</v>
      </c>
      <c r="O25">
        <v>499</v>
      </c>
      <c r="P25">
        <v>80</v>
      </c>
      <c r="Q25" t="b">
        <v>1</v>
      </c>
      <c r="R25">
        <v>14.969999999999999</v>
      </c>
      <c r="S25">
        <v>0</v>
      </c>
      <c r="T25" s="77">
        <v>513.97</v>
      </c>
      <c r="U25" s="79">
        <v>1.1204438437391002</v>
      </c>
      <c r="V25" s="81">
        <v>1200</v>
      </c>
    </row>
    <row r="26" spans="1:22" x14ac:dyDescent="0.25">
      <c r="B26" t="s">
        <v>359</v>
      </c>
      <c r="C26" t="s">
        <v>360</v>
      </c>
      <c r="D26">
        <v>547</v>
      </c>
      <c r="F26" s="77">
        <v>514.17999999999995</v>
      </c>
      <c r="G26">
        <v>514.17999999999995</v>
      </c>
      <c r="H26" t="s">
        <v>391</v>
      </c>
      <c r="I26" t="s">
        <v>398</v>
      </c>
      <c r="O26">
        <v>0</v>
      </c>
      <c r="P26">
        <v>0</v>
      </c>
      <c r="Q26" t="b">
        <v>0</v>
      </c>
      <c r="R26">
        <v>0</v>
      </c>
      <c r="S26">
        <v>0</v>
      </c>
      <c r="T26" s="77">
        <v>0</v>
      </c>
      <c r="U26" s="79">
        <v>0</v>
      </c>
      <c r="V26" s="81">
        <v>0</v>
      </c>
    </row>
    <row r="27" spans="1:22" x14ac:dyDescent="0.25">
      <c r="A27" t="s">
        <v>28</v>
      </c>
      <c r="B27" t="s">
        <v>60</v>
      </c>
      <c r="C27" t="s">
        <v>61</v>
      </c>
      <c r="D27">
        <v>364</v>
      </c>
      <c r="F27" s="77">
        <v>342.15999999999997</v>
      </c>
      <c r="G27">
        <v>342.15999999999997</v>
      </c>
      <c r="O27">
        <v>376</v>
      </c>
      <c r="P27">
        <v>77</v>
      </c>
      <c r="Q27" t="b">
        <v>1</v>
      </c>
      <c r="R27">
        <v>11.28</v>
      </c>
      <c r="S27">
        <v>0</v>
      </c>
      <c r="T27" s="77">
        <v>387.28</v>
      </c>
      <c r="U27" s="79">
        <v>1.1318681318681318</v>
      </c>
      <c r="V27" s="81">
        <v>1200</v>
      </c>
    </row>
    <row r="28" spans="1:22" x14ac:dyDescent="0.25">
      <c r="A28" t="s">
        <v>29</v>
      </c>
      <c r="B28" t="s">
        <v>293</v>
      </c>
      <c r="C28" t="s">
        <v>294</v>
      </c>
      <c r="D28">
        <v>424</v>
      </c>
      <c r="F28" s="77">
        <v>398.56</v>
      </c>
      <c r="G28">
        <v>398.56</v>
      </c>
      <c r="H28" t="s">
        <v>407</v>
      </c>
      <c r="I28" t="s">
        <v>389</v>
      </c>
      <c r="J28" t="s">
        <v>400</v>
      </c>
      <c r="O28">
        <v>421</v>
      </c>
      <c r="P28">
        <v>80</v>
      </c>
      <c r="Q28" t="b">
        <v>1</v>
      </c>
      <c r="R28">
        <v>12.629999999999999</v>
      </c>
      <c r="S28">
        <v>0</v>
      </c>
      <c r="T28" s="77">
        <v>433.63</v>
      </c>
      <c r="U28" s="79">
        <v>1.0879917703733439</v>
      </c>
      <c r="V28" s="81">
        <v>879.91770373343934</v>
      </c>
    </row>
    <row r="29" spans="1:22" x14ac:dyDescent="0.25">
      <c r="A29" t="s">
        <v>26</v>
      </c>
      <c r="B29" t="s">
        <v>98</v>
      </c>
      <c r="C29" t="s">
        <v>99</v>
      </c>
      <c r="D29">
        <v>330</v>
      </c>
      <c r="F29" s="77">
        <v>310.2</v>
      </c>
      <c r="G29">
        <v>310.2</v>
      </c>
      <c r="O29">
        <v>337</v>
      </c>
      <c r="P29">
        <v>78</v>
      </c>
      <c r="Q29" t="b">
        <v>1</v>
      </c>
      <c r="R29">
        <v>10.11</v>
      </c>
      <c r="S29">
        <v>0</v>
      </c>
      <c r="T29" s="77">
        <v>347.11</v>
      </c>
      <c r="U29" s="79">
        <v>1.1189877498388137</v>
      </c>
      <c r="V29" s="81">
        <v>1189.8774983881367</v>
      </c>
    </row>
    <row r="30" spans="1:22" x14ac:dyDescent="0.25">
      <c r="A30" t="s">
        <v>26</v>
      </c>
      <c r="B30" t="s">
        <v>106</v>
      </c>
      <c r="C30" t="s">
        <v>107</v>
      </c>
      <c r="D30">
        <v>364</v>
      </c>
      <c r="E30" t="s">
        <v>420</v>
      </c>
      <c r="F30" s="77">
        <v>342.15999999999997</v>
      </c>
      <c r="G30">
        <v>342.15999999999997</v>
      </c>
      <c r="H30" t="s">
        <v>388</v>
      </c>
      <c r="I30" t="s">
        <v>395</v>
      </c>
      <c r="J30" t="s">
        <v>401</v>
      </c>
      <c r="O30">
        <v>372</v>
      </c>
      <c r="P30">
        <v>79</v>
      </c>
      <c r="Q30" t="b">
        <v>1</v>
      </c>
      <c r="R30">
        <v>11.16</v>
      </c>
      <c r="S30">
        <v>0</v>
      </c>
      <c r="T30" s="77">
        <v>383.16</v>
      </c>
      <c r="U30" s="79">
        <v>1.1198269815291093</v>
      </c>
      <c r="V30" s="81">
        <v>1198.2698152910932</v>
      </c>
    </row>
    <row r="31" spans="1:22" x14ac:dyDescent="0.25">
      <c r="B31" t="s">
        <v>299</v>
      </c>
      <c r="C31" t="s">
        <v>300</v>
      </c>
      <c r="D31">
        <v>558</v>
      </c>
      <c r="F31" s="77">
        <v>524.52</v>
      </c>
      <c r="G31">
        <v>524.52</v>
      </c>
      <c r="O31">
        <v>0</v>
      </c>
      <c r="P31">
        <v>0</v>
      </c>
      <c r="Q31" t="b">
        <v>0</v>
      </c>
      <c r="R31">
        <v>0</v>
      </c>
      <c r="S31">
        <v>0</v>
      </c>
      <c r="T31" s="77">
        <v>0</v>
      </c>
      <c r="U31" s="79">
        <v>0</v>
      </c>
      <c r="V31" s="81">
        <v>0</v>
      </c>
    </row>
    <row r="32" spans="1:22" x14ac:dyDescent="0.25">
      <c r="A32" t="s">
        <v>26</v>
      </c>
      <c r="B32" t="s">
        <v>382</v>
      </c>
      <c r="C32" t="s">
        <v>383</v>
      </c>
      <c r="D32">
        <v>316</v>
      </c>
      <c r="F32" s="77">
        <v>297.03999999999996</v>
      </c>
      <c r="G32">
        <v>297.03999999999996</v>
      </c>
      <c r="O32">
        <v>314</v>
      </c>
      <c r="P32">
        <v>67</v>
      </c>
      <c r="Q32" t="b">
        <v>0</v>
      </c>
      <c r="R32">
        <v>0</v>
      </c>
      <c r="S32">
        <v>0</v>
      </c>
      <c r="T32" s="77">
        <v>314</v>
      </c>
      <c r="U32" s="79">
        <v>1.05709668731484</v>
      </c>
      <c r="V32" s="81">
        <v>570.96687314839971</v>
      </c>
    </row>
    <row r="33" spans="1:22" x14ac:dyDescent="0.25">
      <c r="A33" t="s">
        <v>28</v>
      </c>
      <c r="B33" t="s">
        <v>90</v>
      </c>
      <c r="C33" t="s">
        <v>91</v>
      </c>
      <c r="D33">
        <v>559</v>
      </c>
      <c r="F33" s="77">
        <v>525.45999999999992</v>
      </c>
      <c r="G33">
        <v>525.45999999999992</v>
      </c>
      <c r="O33">
        <v>571</v>
      </c>
      <c r="P33">
        <v>78</v>
      </c>
      <c r="Q33" t="b">
        <v>1</v>
      </c>
      <c r="R33">
        <v>17.13</v>
      </c>
      <c r="S33">
        <v>0</v>
      </c>
      <c r="T33" s="77">
        <v>588.13</v>
      </c>
      <c r="U33" s="79">
        <v>1.1192669280249687</v>
      </c>
      <c r="V33" s="81">
        <v>1192.6692802496875</v>
      </c>
    </row>
    <row r="34" spans="1:22" x14ac:dyDescent="0.25">
      <c r="A34" t="s">
        <v>26</v>
      </c>
      <c r="B34" t="s">
        <v>343</v>
      </c>
      <c r="C34" t="s">
        <v>344</v>
      </c>
      <c r="D34">
        <v>385</v>
      </c>
      <c r="F34" s="77">
        <v>361.9</v>
      </c>
      <c r="G34">
        <v>361.9</v>
      </c>
      <c r="O34">
        <v>395</v>
      </c>
      <c r="P34">
        <v>79</v>
      </c>
      <c r="Q34" t="b">
        <v>1</v>
      </c>
      <c r="R34">
        <v>11.85</v>
      </c>
      <c r="S34">
        <v>0</v>
      </c>
      <c r="T34" s="77">
        <v>406.85</v>
      </c>
      <c r="U34" s="79">
        <v>1.1242055816523904</v>
      </c>
      <c r="V34" s="81">
        <v>1200</v>
      </c>
    </row>
    <row r="35" spans="1:22" x14ac:dyDescent="0.25">
      <c r="B35" t="s">
        <v>38</v>
      </c>
      <c r="C35" t="s">
        <v>39</v>
      </c>
      <c r="D35">
        <v>502</v>
      </c>
      <c r="F35" s="77">
        <v>471.88</v>
      </c>
      <c r="G35">
        <v>471.88</v>
      </c>
      <c r="H35" t="s">
        <v>388</v>
      </c>
      <c r="I35" t="s">
        <v>389</v>
      </c>
      <c r="J35" t="s">
        <v>397</v>
      </c>
      <c r="O35">
        <v>0</v>
      </c>
      <c r="P35">
        <v>0</v>
      </c>
      <c r="Q35" t="b">
        <v>0</v>
      </c>
      <c r="R35">
        <v>0</v>
      </c>
      <c r="S35">
        <v>0</v>
      </c>
      <c r="T35" s="77">
        <v>0</v>
      </c>
      <c r="U35" s="79">
        <v>0</v>
      </c>
      <c r="V35" s="81">
        <v>0</v>
      </c>
    </row>
    <row r="36" spans="1:22" x14ac:dyDescent="0.25">
      <c r="B36" t="s">
        <v>84</v>
      </c>
      <c r="C36" t="s">
        <v>85</v>
      </c>
      <c r="D36">
        <v>410</v>
      </c>
      <c r="F36" s="77">
        <v>385.4</v>
      </c>
      <c r="G36">
        <v>385.4</v>
      </c>
      <c r="O36">
        <v>0</v>
      </c>
      <c r="P36">
        <v>0</v>
      </c>
      <c r="Q36" t="b">
        <v>0</v>
      </c>
      <c r="R36">
        <v>0</v>
      </c>
      <c r="S36">
        <v>0</v>
      </c>
      <c r="T36" s="77">
        <v>0</v>
      </c>
      <c r="U36" s="79">
        <v>0</v>
      </c>
      <c r="V36" s="81">
        <v>0</v>
      </c>
    </row>
    <row r="37" spans="1:22" x14ac:dyDescent="0.25">
      <c r="A37" t="s">
        <v>28</v>
      </c>
      <c r="B37" t="s">
        <v>331</v>
      </c>
      <c r="C37" t="s">
        <v>332</v>
      </c>
      <c r="D37">
        <v>286</v>
      </c>
      <c r="F37" s="77">
        <v>268.83999999999997</v>
      </c>
      <c r="G37">
        <v>268.83999999999997</v>
      </c>
      <c r="I37" t="s">
        <v>398</v>
      </c>
      <c r="O37">
        <v>271</v>
      </c>
      <c r="P37">
        <v>83</v>
      </c>
      <c r="Q37" t="b">
        <v>0</v>
      </c>
      <c r="R37">
        <v>0</v>
      </c>
      <c r="S37">
        <v>0</v>
      </c>
      <c r="T37" s="77">
        <v>271</v>
      </c>
      <c r="U37" s="79">
        <v>1.0080345186728166</v>
      </c>
      <c r="V37" s="81">
        <v>80.345186728165714</v>
      </c>
    </row>
    <row r="38" spans="1:22" x14ac:dyDescent="0.25">
      <c r="A38" t="s">
        <v>26</v>
      </c>
      <c r="B38" t="s">
        <v>56</v>
      </c>
      <c r="C38" t="s">
        <v>57</v>
      </c>
      <c r="D38">
        <v>334</v>
      </c>
      <c r="F38" s="77">
        <v>313.95999999999998</v>
      </c>
      <c r="G38">
        <v>313.95999999999998</v>
      </c>
      <c r="O38">
        <v>376</v>
      </c>
      <c r="P38">
        <v>77</v>
      </c>
      <c r="Q38" t="b">
        <v>1</v>
      </c>
      <c r="R38">
        <v>11.28</v>
      </c>
      <c r="S38">
        <v>0</v>
      </c>
      <c r="T38" s="77">
        <v>387.28</v>
      </c>
      <c r="U38" s="79">
        <v>1.2335329341317365</v>
      </c>
      <c r="V38" s="81">
        <v>1200</v>
      </c>
    </row>
    <row r="39" spans="1:22" x14ac:dyDescent="0.25">
      <c r="A39" t="s">
        <v>26</v>
      </c>
      <c r="B39" t="s">
        <v>201</v>
      </c>
      <c r="C39" t="s">
        <v>202</v>
      </c>
      <c r="D39">
        <v>327</v>
      </c>
      <c r="F39" s="77">
        <v>307.38</v>
      </c>
      <c r="G39">
        <v>307.38</v>
      </c>
      <c r="O39">
        <v>346</v>
      </c>
      <c r="P39">
        <v>76</v>
      </c>
      <c r="Q39" t="b">
        <v>1</v>
      </c>
      <c r="R39">
        <v>10.379999999999999</v>
      </c>
      <c r="S39">
        <v>0</v>
      </c>
      <c r="T39" s="77">
        <v>356.38</v>
      </c>
      <c r="U39" s="79">
        <v>1.1594118029800247</v>
      </c>
      <c r="V39" s="81">
        <v>1200</v>
      </c>
    </row>
    <row r="40" spans="1:22" x14ac:dyDescent="0.25">
      <c r="A40" t="s">
        <v>28</v>
      </c>
      <c r="B40" t="s">
        <v>335</v>
      </c>
      <c r="C40" t="s">
        <v>336</v>
      </c>
      <c r="D40">
        <v>350</v>
      </c>
      <c r="F40" s="77">
        <v>329</v>
      </c>
      <c r="G40">
        <v>329</v>
      </c>
      <c r="O40">
        <v>351</v>
      </c>
      <c r="P40">
        <v>79</v>
      </c>
      <c r="Q40" t="b">
        <v>1</v>
      </c>
      <c r="R40">
        <v>10.53</v>
      </c>
      <c r="S40">
        <v>0</v>
      </c>
      <c r="T40" s="77">
        <v>361.53</v>
      </c>
      <c r="U40" s="79">
        <v>1.0988753799392097</v>
      </c>
      <c r="V40" s="81">
        <v>988.75379939209699</v>
      </c>
    </row>
    <row r="41" spans="1:22" x14ac:dyDescent="0.25">
      <c r="A41" t="s">
        <v>29</v>
      </c>
      <c r="B41" t="s">
        <v>72</v>
      </c>
      <c r="C41" t="s">
        <v>73</v>
      </c>
      <c r="D41">
        <v>353</v>
      </c>
      <c r="F41" s="77">
        <v>331.82</v>
      </c>
      <c r="G41">
        <v>331.82</v>
      </c>
      <c r="O41">
        <v>358</v>
      </c>
      <c r="P41">
        <v>80</v>
      </c>
      <c r="Q41" t="b">
        <v>1</v>
      </c>
      <c r="R41">
        <v>10.74</v>
      </c>
      <c r="S41">
        <v>0</v>
      </c>
      <c r="T41" s="77">
        <v>368.74</v>
      </c>
      <c r="U41" s="79">
        <v>1.1112651437526371</v>
      </c>
      <c r="V41" s="81">
        <v>1112.6514375263707</v>
      </c>
    </row>
    <row r="42" spans="1:22" x14ac:dyDescent="0.25">
      <c r="A42" t="s">
        <v>25</v>
      </c>
      <c r="B42" t="s">
        <v>380</v>
      </c>
      <c r="C42" t="s">
        <v>381</v>
      </c>
      <c r="D42">
        <v>588</v>
      </c>
      <c r="F42" s="77">
        <v>552.71999999999991</v>
      </c>
      <c r="G42">
        <v>552.71999999999991</v>
      </c>
      <c r="O42">
        <v>569</v>
      </c>
      <c r="P42">
        <v>75</v>
      </c>
      <c r="Q42" t="b">
        <v>0</v>
      </c>
      <c r="R42">
        <v>0</v>
      </c>
      <c r="S42">
        <v>0</v>
      </c>
      <c r="T42" s="77">
        <v>569</v>
      </c>
      <c r="U42" s="79">
        <v>1.0294543349254597</v>
      </c>
      <c r="V42" s="81">
        <v>294.54334925459682</v>
      </c>
    </row>
    <row r="43" spans="1:22" x14ac:dyDescent="0.25">
      <c r="A43" t="s">
        <v>26</v>
      </c>
      <c r="B43" t="s">
        <v>287</v>
      </c>
      <c r="C43" t="s">
        <v>288</v>
      </c>
      <c r="D43">
        <v>385</v>
      </c>
      <c r="F43" s="77">
        <v>361.9</v>
      </c>
      <c r="G43">
        <v>361.9</v>
      </c>
      <c r="H43" t="s">
        <v>388</v>
      </c>
      <c r="I43" t="s">
        <v>392</v>
      </c>
      <c r="L43" t="s">
        <v>410</v>
      </c>
      <c r="O43">
        <v>401</v>
      </c>
      <c r="P43">
        <v>79</v>
      </c>
      <c r="Q43" t="b">
        <v>1</v>
      </c>
      <c r="R43">
        <v>12.03</v>
      </c>
      <c r="S43">
        <v>0</v>
      </c>
      <c r="T43" s="77">
        <v>413.03</v>
      </c>
      <c r="U43" s="79">
        <v>1.1412821221331859</v>
      </c>
      <c r="V43" s="81">
        <v>1200</v>
      </c>
    </row>
    <row r="44" spans="1:22" x14ac:dyDescent="0.25">
      <c r="A44" t="s">
        <v>26</v>
      </c>
      <c r="B44" t="s">
        <v>183</v>
      </c>
      <c r="C44" t="s">
        <v>184</v>
      </c>
      <c r="D44">
        <v>478</v>
      </c>
      <c r="F44" s="77">
        <v>449.32</v>
      </c>
      <c r="G44">
        <v>449.32</v>
      </c>
      <c r="H44" t="s">
        <v>391</v>
      </c>
      <c r="O44">
        <v>490</v>
      </c>
      <c r="P44">
        <v>77</v>
      </c>
      <c r="Q44" t="b">
        <v>1</v>
      </c>
      <c r="R44">
        <v>14.7</v>
      </c>
      <c r="S44">
        <v>0</v>
      </c>
      <c r="T44" s="77">
        <v>504.7</v>
      </c>
      <c r="U44" s="79">
        <v>1.123252915516781</v>
      </c>
      <c r="V44" s="81">
        <v>1200</v>
      </c>
    </row>
    <row r="45" spans="1:22" x14ac:dyDescent="0.25">
      <c r="A45" t="s">
        <v>29</v>
      </c>
      <c r="B45" t="s">
        <v>163</v>
      </c>
      <c r="C45" t="s">
        <v>164</v>
      </c>
      <c r="D45">
        <v>395</v>
      </c>
      <c r="F45" s="77">
        <v>371.29999999999995</v>
      </c>
      <c r="G45">
        <v>371.29999999999995</v>
      </c>
      <c r="O45">
        <v>409</v>
      </c>
      <c r="P45">
        <v>81</v>
      </c>
      <c r="Q45" t="b">
        <v>1</v>
      </c>
      <c r="R45">
        <v>12.27</v>
      </c>
      <c r="S45">
        <v>0</v>
      </c>
      <c r="T45" s="77">
        <v>421.27</v>
      </c>
      <c r="U45" s="79">
        <v>1.1345812011850256</v>
      </c>
      <c r="V45" s="81">
        <v>1200</v>
      </c>
    </row>
    <row r="46" spans="1:22" x14ac:dyDescent="0.25">
      <c r="A46" t="s">
        <v>28</v>
      </c>
      <c r="B46" t="s">
        <v>185</v>
      </c>
      <c r="C46" t="s">
        <v>186</v>
      </c>
      <c r="D46">
        <v>506</v>
      </c>
      <c r="F46" s="77">
        <v>475.64</v>
      </c>
      <c r="G46">
        <v>475.64</v>
      </c>
      <c r="O46">
        <v>521</v>
      </c>
      <c r="P46">
        <v>80</v>
      </c>
      <c r="Q46" t="b">
        <v>1</v>
      </c>
      <c r="R46">
        <v>15.629999999999999</v>
      </c>
      <c r="S46">
        <v>0</v>
      </c>
      <c r="T46" s="77">
        <v>536.63</v>
      </c>
      <c r="U46" s="79">
        <v>1.1282272306786645</v>
      </c>
      <c r="V46" s="81">
        <v>1200</v>
      </c>
    </row>
    <row r="47" spans="1:22" x14ac:dyDescent="0.25">
      <c r="B47" t="s">
        <v>70</v>
      </c>
      <c r="C47" t="s">
        <v>71</v>
      </c>
      <c r="D47">
        <v>419</v>
      </c>
      <c r="F47" s="77">
        <v>393.85999999999996</v>
      </c>
      <c r="G47">
        <v>393.85999999999996</v>
      </c>
      <c r="O47">
        <v>0</v>
      </c>
      <c r="P47">
        <v>0</v>
      </c>
      <c r="Q47" t="b">
        <v>0</v>
      </c>
      <c r="R47">
        <v>0</v>
      </c>
      <c r="S47">
        <v>0</v>
      </c>
      <c r="T47" s="77">
        <v>0</v>
      </c>
      <c r="U47" s="79">
        <v>0</v>
      </c>
      <c r="V47" s="81">
        <v>0</v>
      </c>
    </row>
    <row r="48" spans="1:22" x14ac:dyDescent="0.25">
      <c r="A48" t="s">
        <v>25</v>
      </c>
      <c r="B48" t="s">
        <v>177</v>
      </c>
      <c r="C48" t="s">
        <v>178</v>
      </c>
      <c r="D48">
        <v>266</v>
      </c>
      <c r="F48" s="77">
        <v>250.04</v>
      </c>
      <c r="G48">
        <v>250.04</v>
      </c>
      <c r="H48" t="s">
        <v>388</v>
      </c>
      <c r="I48" t="s">
        <v>389</v>
      </c>
      <c r="J48" t="s">
        <v>397</v>
      </c>
      <c r="O48">
        <v>280</v>
      </c>
      <c r="P48">
        <v>80</v>
      </c>
      <c r="Q48" t="b">
        <v>1</v>
      </c>
      <c r="R48">
        <v>8.4</v>
      </c>
      <c r="S48">
        <v>0</v>
      </c>
      <c r="T48" s="77">
        <v>288.39999999999998</v>
      </c>
      <c r="U48" s="79">
        <v>1.1534154535274355</v>
      </c>
      <c r="V48" s="81">
        <v>1200</v>
      </c>
    </row>
    <row r="49" spans="1:22" x14ac:dyDescent="0.25">
      <c r="A49" t="s">
        <v>26</v>
      </c>
      <c r="B49" t="s">
        <v>118</v>
      </c>
      <c r="C49" t="s">
        <v>119</v>
      </c>
      <c r="D49">
        <v>319</v>
      </c>
      <c r="F49" s="77">
        <v>299.85999999999996</v>
      </c>
      <c r="G49">
        <v>299.85999999999996</v>
      </c>
      <c r="H49" t="s">
        <v>388</v>
      </c>
      <c r="O49">
        <v>326</v>
      </c>
      <c r="P49">
        <v>77</v>
      </c>
      <c r="Q49" t="b">
        <v>1</v>
      </c>
      <c r="R49">
        <v>9.7799999999999994</v>
      </c>
      <c r="S49">
        <v>0</v>
      </c>
      <c r="T49" s="77">
        <v>335.78</v>
      </c>
      <c r="U49" s="79">
        <v>1.1197892349763223</v>
      </c>
      <c r="V49" s="81">
        <v>1197.8923497632231</v>
      </c>
    </row>
    <row r="50" spans="1:22" x14ac:dyDescent="0.25">
      <c r="A50" t="s">
        <v>26</v>
      </c>
      <c r="B50" t="s">
        <v>223</v>
      </c>
      <c r="C50" t="s">
        <v>224</v>
      </c>
      <c r="D50">
        <v>614</v>
      </c>
      <c r="F50" s="77">
        <v>577.16</v>
      </c>
      <c r="G50">
        <v>577.16</v>
      </c>
      <c r="O50">
        <v>628</v>
      </c>
      <c r="P50">
        <v>80</v>
      </c>
      <c r="Q50" t="b">
        <v>1</v>
      </c>
      <c r="R50">
        <v>18.84</v>
      </c>
      <c r="S50">
        <v>0</v>
      </c>
      <c r="T50" s="77">
        <v>646.84</v>
      </c>
      <c r="U50" s="79">
        <v>1.1207290872548341</v>
      </c>
      <c r="V50" s="81">
        <v>1200</v>
      </c>
    </row>
    <row r="51" spans="1:22" x14ac:dyDescent="0.25">
      <c r="A51" t="s">
        <v>25</v>
      </c>
      <c r="B51" t="s">
        <v>323</v>
      </c>
      <c r="C51" t="s">
        <v>324</v>
      </c>
      <c r="D51">
        <v>444</v>
      </c>
      <c r="F51" s="77">
        <v>417.35999999999996</v>
      </c>
      <c r="G51">
        <v>417.35999999999996</v>
      </c>
      <c r="H51" t="s">
        <v>388</v>
      </c>
      <c r="I51" t="s">
        <v>405</v>
      </c>
      <c r="O51">
        <v>455</v>
      </c>
      <c r="P51">
        <v>78</v>
      </c>
      <c r="Q51" t="b">
        <v>1</v>
      </c>
      <c r="R51">
        <v>13.65</v>
      </c>
      <c r="S51">
        <v>0</v>
      </c>
      <c r="T51" s="77">
        <v>468.65</v>
      </c>
      <c r="U51" s="79">
        <v>1.1228915085298066</v>
      </c>
      <c r="V51" s="81">
        <v>1200</v>
      </c>
    </row>
    <row r="52" spans="1:22" x14ac:dyDescent="0.25">
      <c r="A52" t="s">
        <v>29</v>
      </c>
      <c r="B52" t="s">
        <v>50</v>
      </c>
      <c r="C52" t="s">
        <v>51</v>
      </c>
      <c r="D52">
        <v>249</v>
      </c>
      <c r="F52" s="77">
        <v>234.05999999999997</v>
      </c>
      <c r="G52">
        <v>234.05999999999997</v>
      </c>
      <c r="O52">
        <v>250</v>
      </c>
      <c r="P52">
        <v>77</v>
      </c>
      <c r="Q52" t="b">
        <v>1</v>
      </c>
      <c r="R52">
        <v>7.5</v>
      </c>
      <c r="S52">
        <v>0</v>
      </c>
      <c r="T52" s="77">
        <v>257.5</v>
      </c>
      <c r="U52" s="79">
        <v>1.1001452618986587</v>
      </c>
      <c r="V52" s="81">
        <v>1001.4526189865869</v>
      </c>
    </row>
    <row r="53" spans="1:22" x14ac:dyDescent="0.25">
      <c r="A53" t="s">
        <v>29</v>
      </c>
      <c r="B53" t="s">
        <v>295</v>
      </c>
      <c r="C53" t="s">
        <v>296</v>
      </c>
      <c r="D53">
        <v>427</v>
      </c>
      <c r="F53" s="77">
        <v>401.38</v>
      </c>
      <c r="G53">
        <v>401.38</v>
      </c>
      <c r="H53" t="s">
        <v>391</v>
      </c>
      <c r="I53" t="s">
        <v>398</v>
      </c>
      <c r="L53" t="s">
        <v>415</v>
      </c>
      <c r="O53">
        <v>431</v>
      </c>
      <c r="P53">
        <v>81</v>
      </c>
      <c r="Q53" t="b">
        <v>1</v>
      </c>
      <c r="R53">
        <v>12.93</v>
      </c>
      <c r="S53">
        <v>0</v>
      </c>
      <c r="T53" s="77">
        <v>443.93</v>
      </c>
      <c r="U53" s="79">
        <v>1.1060092680253126</v>
      </c>
      <c r="V53" s="81">
        <v>1060.0926802531262</v>
      </c>
    </row>
    <row r="54" spans="1:22" x14ac:dyDescent="0.25">
      <c r="B54" t="s">
        <v>181</v>
      </c>
      <c r="C54" t="s">
        <v>182</v>
      </c>
      <c r="D54">
        <v>307</v>
      </c>
      <c r="F54" s="77">
        <v>288.58</v>
      </c>
      <c r="G54">
        <v>288.58</v>
      </c>
      <c r="O54">
        <v>0</v>
      </c>
      <c r="P54">
        <v>0</v>
      </c>
      <c r="Q54" t="b">
        <v>0</v>
      </c>
      <c r="R54">
        <v>0</v>
      </c>
      <c r="S54">
        <v>0</v>
      </c>
      <c r="T54" s="77">
        <v>0</v>
      </c>
      <c r="U54" s="79">
        <v>0</v>
      </c>
      <c r="V54" s="81">
        <v>0</v>
      </c>
    </row>
    <row r="55" spans="1:22" x14ac:dyDescent="0.25">
      <c r="A55" t="s">
        <v>29</v>
      </c>
      <c r="B55" t="s">
        <v>62</v>
      </c>
      <c r="C55" t="s">
        <v>63</v>
      </c>
      <c r="D55">
        <v>321</v>
      </c>
      <c r="F55" s="77">
        <v>301.74</v>
      </c>
      <c r="G55">
        <v>301.74</v>
      </c>
      <c r="O55">
        <v>335</v>
      </c>
      <c r="P55">
        <v>79</v>
      </c>
      <c r="Q55" t="b">
        <v>1</v>
      </c>
      <c r="R55">
        <v>10.049999999999999</v>
      </c>
      <c r="S55">
        <v>0</v>
      </c>
      <c r="T55" s="77">
        <v>345.05</v>
      </c>
      <c r="U55" s="79">
        <v>1.143534168489428</v>
      </c>
      <c r="V55" s="81">
        <v>1200</v>
      </c>
    </row>
    <row r="56" spans="1:22" x14ac:dyDescent="0.25">
      <c r="B56" t="s">
        <v>114</v>
      </c>
      <c r="C56" t="s">
        <v>115</v>
      </c>
      <c r="D56">
        <v>244</v>
      </c>
      <c r="F56" s="77">
        <v>229.35999999999999</v>
      </c>
      <c r="G56">
        <v>229.35999999999999</v>
      </c>
      <c r="O56">
        <v>0</v>
      </c>
      <c r="P56">
        <v>0</v>
      </c>
      <c r="Q56" t="b">
        <v>0</v>
      </c>
      <c r="R56">
        <v>0</v>
      </c>
      <c r="S56">
        <v>0</v>
      </c>
      <c r="T56" s="77">
        <v>0</v>
      </c>
      <c r="U56" s="79">
        <v>0</v>
      </c>
      <c r="V56" s="81">
        <v>0</v>
      </c>
    </row>
    <row r="57" spans="1:22" x14ac:dyDescent="0.25">
      <c r="A57" t="s">
        <v>26</v>
      </c>
      <c r="B57" t="s">
        <v>211</v>
      </c>
      <c r="C57" t="s">
        <v>212</v>
      </c>
      <c r="D57">
        <v>531</v>
      </c>
      <c r="F57" s="77">
        <v>499.14</v>
      </c>
      <c r="G57">
        <v>499.14</v>
      </c>
      <c r="H57" t="s">
        <v>391</v>
      </c>
      <c r="O57">
        <v>531</v>
      </c>
      <c r="P57">
        <v>79</v>
      </c>
      <c r="Q57" t="b">
        <v>1</v>
      </c>
      <c r="R57">
        <v>15.93</v>
      </c>
      <c r="S57">
        <v>0</v>
      </c>
      <c r="T57" s="77">
        <v>546.92999999999995</v>
      </c>
      <c r="U57" s="79">
        <v>1.0957446808510638</v>
      </c>
      <c r="V57" s="81">
        <v>957.44680851063799</v>
      </c>
    </row>
    <row r="58" spans="1:22" x14ac:dyDescent="0.25">
      <c r="A58" t="s">
        <v>28</v>
      </c>
      <c r="B58" t="s">
        <v>145</v>
      </c>
      <c r="C58" t="s">
        <v>146</v>
      </c>
      <c r="D58">
        <v>628</v>
      </c>
      <c r="F58" s="77">
        <v>590.31999999999994</v>
      </c>
      <c r="G58">
        <v>590.31999999999994</v>
      </c>
      <c r="O58">
        <v>597</v>
      </c>
      <c r="P58">
        <v>71</v>
      </c>
      <c r="Q58" t="b">
        <v>0</v>
      </c>
      <c r="R58">
        <v>0</v>
      </c>
      <c r="S58">
        <v>0</v>
      </c>
      <c r="T58" s="77">
        <v>597</v>
      </c>
      <c r="U58" s="79">
        <v>1.0113158964629354</v>
      </c>
      <c r="V58" s="81">
        <v>113.15896462935405</v>
      </c>
    </row>
    <row r="59" spans="1:22" x14ac:dyDescent="0.25">
      <c r="B59" t="s">
        <v>147</v>
      </c>
      <c r="C59" t="s">
        <v>148</v>
      </c>
      <c r="D59">
        <v>269</v>
      </c>
      <c r="F59" s="77">
        <v>252.85999999999999</v>
      </c>
      <c r="G59">
        <v>252.85999999999999</v>
      </c>
      <c r="O59">
        <v>0</v>
      </c>
      <c r="P59">
        <v>0</v>
      </c>
      <c r="Q59" t="b">
        <v>0</v>
      </c>
      <c r="R59">
        <v>0</v>
      </c>
      <c r="S59">
        <v>0</v>
      </c>
      <c r="T59" s="77">
        <v>0</v>
      </c>
      <c r="U59" s="79">
        <v>0</v>
      </c>
      <c r="V59" s="81">
        <v>0</v>
      </c>
    </row>
    <row r="60" spans="1:22" x14ac:dyDescent="0.25">
      <c r="A60" t="s">
        <v>29</v>
      </c>
      <c r="B60" t="s">
        <v>157</v>
      </c>
      <c r="C60" t="s">
        <v>158</v>
      </c>
      <c r="D60">
        <v>459</v>
      </c>
      <c r="F60" s="77">
        <v>431.46</v>
      </c>
      <c r="G60">
        <v>431.46</v>
      </c>
      <c r="H60" t="s">
        <v>388</v>
      </c>
      <c r="I60" t="s">
        <v>389</v>
      </c>
      <c r="J60" t="s">
        <v>397</v>
      </c>
      <c r="O60">
        <v>470</v>
      </c>
      <c r="P60">
        <v>77</v>
      </c>
      <c r="Q60" t="b">
        <v>1</v>
      </c>
      <c r="R60">
        <v>14.1</v>
      </c>
      <c r="S60">
        <v>0</v>
      </c>
      <c r="T60" s="77">
        <v>484.1</v>
      </c>
      <c r="U60" s="79">
        <v>1.122004357298475</v>
      </c>
      <c r="V60" s="81">
        <v>1200</v>
      </c>
    </row>
    <row r="61" spans="1:22" x14ac:dyDescent="0.25">
      <c r="A61" t="s">
        <v>29</v>
      </c>
      <c r="B61" t="s">
        <v>333</v>
      </c>
      <c r="C61" t="s">
        <v>334</v>
      </c>
      <c r="D61">
        <v>255</v>
      </c>
      <c r="F61" s="77">
        <v>239.7</v>
      </c>
      <c r="G61">
        <v>239.7</v>
      </c>
      <c r="O61">
        <v>265</v>
      </c>
      <c r="P61">
        <v>77</v>
      </c>
      <c r="Q61" t="b">
        <v>1</v>
      </c>
      <c r="R61">
        <v>7.9499999999999993</v>
      </c>
      <c r="S61">
        <v>0</v>
      </c>
      <c r="T61" s="77">
        <v>272.95</v>
      </c>
      <c r="U61" s="79">
        <v>1.138715060492282</v>
      </c>
      <c r="V61" s="81">
        <v>1200</v>
      </c>
    </row>
    <row r="62" spans="1:22" x14ac:dyDescent="0.25">
      <c r="A62" t="s">
        <v>26</v>
      </c>
      <c r="B62" t="s">
        <v>34</v>
      </c>
      <c r="C62" t="s">
        <v>35</v>
      </c>
      <c r="D62">
        <v>362</v>
      </c>
      <c r="F62" s="77">
        <v>340.28</v>
      </c>
      <c r="G62">
        <v>340.28</v>
      </c>
      <c r="H62" t="s">
        <v>391</v>
      </c>
      <c r="I62" t="s">
        <v>392</v>
      </c>
      <c r="L62" t="s">
        <v>393</v>
      </c>
      <c r="O62">
        <v>371</v>
      </c>
      <c r="P62">
        <v>80</v>
      </c>
      <c r="Q62" t="b">
        <v>1</v>
      </c>
      <c r="R62">
        <v>11.129999999999999</v>
      </c>
      <c r="S62">
        <v>0</v>
      </c>
      <c r="T62" s="77">
        <v>382.13</v>
      </c>
      <c r="U62" s="79">
        <v>1.1229869519219466</v>
      </c>
      <c r="V62" s="81">
        <v>1200</v>
      </c>
    </row>
    <row r="63" spans="1:22" x14ac:dyDescent="0.25">
      <c r="A63" t="s">
        <v>25</v>
      </c>
      <c r="B63" t="s">
        <v>197</v>
      </c>
      <c r="C63" t="s">
        <v>198</v>
      </c>
      <c r="D63">
        <v>361</v>
      </c>
      <c r="F63" s="77">
        <v>339.34</v>
      </c>
      <c r="G63">
        <v>339.34</v>
      </c>
      <c r="H63" t="s">
        <v>388</v>
      </c>
      <c r="I63" t="s">
        <v>392</v>
      </c>
      <c r="L63" t="s">
        <v>410</v>
      </c>
      <c r="O63">
        <v>375</v>
      </c>
      <c r="P63">
        <v>81</v>
      </c>
      <c r="Q63" t="b">
        <v>1</v>
      </c>
      <c r="R63">
        <v>11.25</v>
      </c>
      <c r="S63">
        <v>0</v>
      </c>
      <c r="T63" s="77">
        <v>386.25</v>
      </c>
      <c r="U63" s="79">
        <v>1.1382389344020747</v>
      </c>
      <c r="V63" s="81">
        <v>1200</v>
      </c>
    </row>
    <row r="64" spans="1:22" x14ac:dyDescent="0.25">
      <c r="A64" t="s">
        <v>29</v>
      </c>
      <c r="B64" t="s">
        <v>86</v>
      </c>
      <c r="C64" t="s">
        <v>87</v>
      </c>
      <c r="D64">
        <v>293</v>
      </c>
      <c r="E64" t="s">
        <v>420</v>
      </c>
      <c r="F64" s="77">
        <v>275.41999999999996</v>
      </c>
      <c r="G64">
        <v>275.41999999999996</v>
      </c>
      <c r="H64" t="s">
        <v>388</v>
      </c>
      <c r="I64" t="s">
        <v>392</v>
      </c>
      <c r="L64" t="s">
        <v>404</v>
      </c>
      <c r="O64">
        <v>303</v>
      </c>
      <c r="P64">
        <v>79</v>
      </c>
      <c r="Q64" t="b">
        <v>1</v>
      </c>
      <c r="R64">
        <v>9.09</v>
      </c>
      <c r="S64">
        <v>0</v>
      </c>
      <c r="T64" s="77">
        <v>312.08999999999997</v>
      </c>
      <c r="U64" s="79">
        <v>1.1331421102316463</v>
      </c>
      <c r="V64" s="81">
        <v>1200</v>
      </c>
    </row>
    <row r="65" spans="1:22" x14ac:dyDescent="0.25">
      <c r="A65" t="s">
        <v>28</v>
      </c>
      <c r="B65" t="s">
        <v>173</v>
      </c>
      <c r="C65" t="s">
        <v>174</v>
      </c>
      <c r="D65">
        <v>442</v>
      </c>
      <c r="F65" s="77">
        <v>415.47999999999996</v>
      </c>
      <c r="G65">
        <v>415.47999999999996</v>
      </c>
      <c r="O65">
        <v>417</v>
      </c>
      <c r="P65">
        <v>78</v>
      </c>
      <c r="Q65" t="b">
        <v>1</v>
      </c>
      <c r="R65">
        <v>12.51</v>
      </c>
      <c r="S65">
        <v>0</v>
      </c>
      <c r="T65" s="77">
        <v>429.51</v>
      </c>
      <c r="U65" s="79">
        <v>1.0337681717531531</v>
      </c>
      <c r="V65" s="81">
        <v>337.68171753153052</v>
      </c>
    </row>
    <row r="66" spans="1:22" x14ac:dyDescent="0.25">
      <c r="A66" t="s">
        <v>29</v>
      </c>
      <c r="B66" t="s">
        <v>191</v>
      </c>
      <c r="C66" t="s">
        <v>192</v>
      </c>
      <c r="D66">
        <v>314</v>
      </c>
      <c r="F66" s="77">
        <v>295.15999999999997</v>
      </c>
      <c r="G66">
        <v>295.15999999999997</v>
      </c>
      <c r="H66" t="s">
        <v>388</v>
      </c>
      <c r="I66" t="s">
        <v>405</v>
      </c>
      <c r="O66">
        <v>320</v>
      </c>
      <c r="P66">
        <v>75</v>
      </c>
      <c r="Q66" t="b">
        <v>0</v>
      </c>
      <c r="R66">
        <v>0</v>
      </c>
      <c r="S66">
        <v>0</v>
      </c>
      <c r="T66" s="77">
        <v>320</v>
      </c>
      <c r="U66" s="79">
        <v>1.0841577449518907</v>
      </c>
      <c r="V66" s="81">
        <v>841.57744951890652</v>
      </c>
    </row>
    <row r="67" spans="1:22" x14ac:dyDescent="0.25">
      <c r="A67" t="s">
        <v>28</v>
      </c>
      <c r="B67" t="s">
        <v>100</v>
      </c>
      <c r="C67" t="s">
        <v>101</v>
      </c>
      <c r="D67">
        <v>419</v>
      </c>
      <c r="F67" s="77">
        <v>393.85999999999996</v>
      </c>
      <c r="G67">
        <v>393.85999999999996</v>
      </c>
      <c r="O67">
        <v>421</v>
      </c>
      <c r="P67">
        <v>79</v>
      </c>
      <c r="Q67" t="b">
        <v>1</v>
      </c>
      <c r="R67">
        <v>12.629999999999999</v>
      </c>
      <c r="S67">
        <v>0</v>
      </c>
      <c r="T67" s="77">
        <v>433.63</v>
      </c>
      <c r="U67" s="79">
        <v>1.1009749657238614</v>
      </c>
      <c r="V67" s="81">
        <v>1009.7496572386144</v>
      </c>
    </row>
    <row r="68" spans="1:22" x14ac:dyDescent="0.25">
      <c r="A68" t="s">
        <v>26</v>
      </c>
      <c r="B68" t="s">
        <v>327</v>
      </c>
      <c r="C68" t="s">
        <v>328</v>
      </c>
      <c r="D68">
        <v>657</v>
      </c>
      <c r="F68" s="77">
        <v>617.57999999999993</v>
      </c>
      <c r="G68">
        <v>617.57999999999993</v>
      </c>
      <c r="O68">
        <v>661</v>
      </c>
      <c r="P68">
        <v>51</v>
      </c>
      <c r="Q68" t="b">
        <v>0</v>
      </c>
      <c r="R68">
        <v>0</v>
      </c>
      <c r="S68">
        <v>0</v>
      </c>
      <c r="T68" s="77">
        <v>661</v>
      </c>
      <c r="U68" s="79">
        <v>1.0703066809158328</v>
      </c>
      <c r="V68" s="81">
        <v>703.06680915832806</v>
      </c>
    </row>
    <row r="69" spans="1:22" x14ac:dyDescent="0.25">
      <c r="A69" t="s">
        <v>25</v>
      </c>
      <c r="B69" t="s">
        <v>281</v>
      </c>
      <c r="C69" t="s">
        <v>282</v>
      </c>
      <c r="D69">
        <v>321</v>
      </c>
      <c r="F69" s="77">
        <v>301.74</v>
      </c>
      <c r="G69">
        <v>301.74</v>
      </c>
      <c r="O69">
        <v>323</v>
      </c>
      <c r="P69">
        <v>80</v>
      </c>
      <c r="Q69" t="b">
        <v>1</v>
      </c>
      <c r="R69">
        <v>9.69</v>
      </c>
      <c r="S69">
        <v>0</v>
      </c>
      <c r="T69" s="77">
        <v>332.69</v>
      </c>
      <c r="U69" s="79">
        <v>1.1025717505136872</v>
      </c>
      <c r="V69" s="81">
        <v>1025.7175051368718</v>
      </c>
    </row>
    <row r="70" spans="1:22" x14ac:dyDescent="0.25">
      <c r="A70" t="s">
        <v>28</v>
      </c>
      <c r="B70" t="s">
        <v>171</v>
      </c>
      <c r="C70" t="s">
        <v>172</v>
      </c>
      <c r="D70">
        <v>427</v>
      </c>
      <c r="F70" s="77">
        <v>401.38</v>
      </c>
      <c r="G70">
        <v>401.38</v>
      </c>
      <c r="O70">
        <v>424</v>
      </c>
      <c r="P70">
        <v>81</v>
      </c>
      <c r="Q70" t="b">
        <v>1</v>
      </c>
      <c r="R70">
        <v>12.719999999999999</v>
      </c>
      <c r="S70">
        <v>0</v>
      </c>
      <c r="T70" s="77">
        <v>436.72</v>
      </c>
      <c r="U70" s="79">
        <v>1.0880462404703772</v>
      </c>
      <c r="V70" s="81">
        <v>880.46240470377234</v>
      </c>
    </row>
    <row r="71" spans="1:22" x14ac:dyDescent="0.25">
      <c r="A71" t="s">
        <v>29</v>
      </c>
      <c r="B71" t="s">
        <v>46</v>
      </c>
      <c r="C71" t="s">
        <v>47</v>
      </c>
      <c r="D71">
        <v>542</v>
      </c>
      <c r="F71" s="77">
        <v>509.47999999999996</v>
      </c>
      <c r="G71">
        <v>509.47999999999996</v>
      </c>
      <c r="O71">
        <v>526</v>
      </c>
      <c r="P71">
        <v>78</v>
      </c>
      <c r="Q71" t="b">
        <v>1</v>
      </c>
      <c r="R71">
        <v>15.78</v>
      </c>
      <c r="S71">
        <v>0</v>
      </c>
      <c r="T71" s="77">
        <v>541.78</v>
      </c>
      <c r="U71" s="79">
        <v>1.0633979744052759</v>
      </c>
      <c r="V71" s="81">
        <v>633.97974405275943</v>
      </c>
    </row>
    <row r="72" spans="1:22" x14ac:dyDescent="0.25">
      <c r="A72" t="s">
        <v>28</v>
      </c>
      <c r="B72" t="s">
        <v>337</v>
      </c>
      <c r="C72" t="s">
        <v>338</v>
      </c>
      <c r="D72">
        <v>242</v>
      </c>
      <c r="F72" s="77">
        <v>227.48</v>
      </c>
      <c r="G72">
        <v>227.48</v>
      </c>
      <c r="O72">
        <v>254</v>
      </c>
      <c r="P72">
        <v>74</v>
      </c>
      <c r="Q72" t="b">
        <v>0</v>
      </c>
      <c r="R72">
        <v>0</v>
      </c>
      <c r="S72">
        <v>0</v>
      </c>
      <c r="T72" s="77">
        <v>254</v>
      </c>
      <c r="U72" s="79">
        <v>1.1165816775101107</v>
      </c>
      <c r="V72" s="81">
        <v>1165.8167751011072</v>
      </c>
    </row>
    <row r="73" spans="1:22" x14ac:dyDescent="0.25">
      <c r="A73" t="s">
        <v>25</v>
      </c>
      <c r="B73" t="s">
        <v>66</v>
      </c>
      <c r="C73" t="s">
        <v>67</v>
      </c>
      <c r="D73">
        <v>428</v>
      </c>
      <c r="F73" s="77">
        <v>402.32</v>
      </c>
      <c r="G73">
        <v>402.32</v>
      </c>
      <c r="H73" t="s">
        <v>388</v>
      </c>
      <c r="I73" t="s">
        <v>389</v>
      </c>
      <c r="J73" t="s">
        <v>397</v>
      </c>
      <c r="O73">
        <v>432</v>
      </c>
      <c r="P73">
        <v>79</v>
      </c>
      <c r="Q73" t="b">
        <v>1</v>
      </c>
      <c r="R73">
        <v>12.959999999999999</v>
      </c>
      <c r="S73">
        <v>0</v>
      </c>
      <c r="T73" s="77">
        <v>444.96</v>
      </c>
      <c r="U73" s="79">
        <v>1.105985285344999</v>
      </c>
      <c r="V73" s="81">
        <v>1059.8528534499897</v>
      </c>
    </row>
    <row r="74" spans="1:22" x14ac:dyDescent="0.25">
      <c r="A74" t="s">
        <v>28</v>
      </c>
      <c r="B74" t="s">
        <v>165</v>
      </c>
      <c r="C74" t="s">
        <v>166</v>
      </c>
      <c r="D74">
        <v>507</v>
      </c>
      <c r="F74" s="77">
        <v>476.58</v>
      </c>
      <c r="G74">
        <v>476.58</v>
      </c>
      <c r="O74">
        <v>518</v>
      </c>
      <c r="P74">
        <v>77</v>
      </c>
      <c r="Q74" t="b">
        <v>1</v>
      </c>
      <c r="R74">
        <v>15.54</v>
      </c>
      <c r="S74">
        <v>0</v>
      </c>
      <c r="T74" s="77">
        <v>533.54</v>
      </c>
      <c r="U74" s="79">
        <v>1.1195182340845189</v>
      </c>
      <c r="V74" s="81">
        <v>1195.1823408451889</v>
      </c>
    </row>
    <row r="75" spans="1:22" x14ac:dyDescent="0.25">
      <c r="A75" t="s">
        <v>26</v>
      </c>
      <c r="B75" t="s">
        <v>102</v>
      </c>
      <c r="C75" t="s">
        <v>103</v>
      </c>
      <c r="D75">
        <v>687</v>
      </c>
      <c r="F75" s="77">
        <v>645.78</v>
      </c>
      <c r="G75">
        <v>645.78</v>
      </c>
      <c r="H75" t="s">
        <v>388</v>
      </c>
      <c r="I75" t="s">
        <v>405</v>
      </c>
      <c r="K75" t="s">
        <v>406</v>
      </c>
      <c r="O75">
        <v>682</v>
      </c>
      <c r="P75">
        <v>82</v>
      </c>
      <c r="Q75" t="b">
        <v>1</v>
      </c>
      <c r="R75">
        <v>20.46</v>
      </c>
      <c r="S75">
        <v>0</v>
      </c>
      <c r="T75" s="77">
        <v>702.46</v>
      </c>
      <c r="U75" s="79">
        <v>1.0877698287342439</v>
      </c>
      <c r="V75" s="81">
        <v>877.69828734243879</v>
      </c>
    </row>
    <row r="76" spans="1:22" x14ac:dyDescent="0.25">
      <c r="A76" t="s">
        <v>25</v>
      </c>
      <c r="B76" t="s">
        <v>68</v>
      </c>
      <c r="C76" t="s">
        <v>69</v>
      </c>
      <c r="D76">
        <v>479</v>
      </c>
      <c r="E76" t="s">
        <v>420</v>
      </c>
      <c r="F76" s="77">
        <v>450.26</v>
      </c>
      <c r="G76">
        <v>450.26</v>
      </c>
      <c r="H76" t="s">
        <v>388</v>
      </c>
      <c r="I76" t="s">
        <v>398</v>
      </c>
      <c r="L76" t="s">
        <v>402</v>
      </c>
      <c r="O76">
        <v>470</v>
      </c>
      <c r="P76">
        <v>77</v>
      </c>
      <c r="Q76" t="b">
        <v>1</v>
      </c>
      <c r="R76">
        <v>14.1</v>
      </c>
      <c r="S76">
        <v>0</v>
      </c>
      <c r="T76" s="77">
        <v>484.1</v>
      </c>
      <c r="U76" s="79">
        <v>1.0751565762004176</v>
      </c>
      <c r="V76" s="81">
        <v>751.56576200417601</v>
      </c>
    </row>
    <row r="77" spans="1:22" x14ac:dyDescent="0.25">
      <c r="A77" t="s">
        <v>29</v>
      </c>
      <c r="B77" t="s">
        <v>301</v>
      </c>
      <c r="C77" t="s">
        <v>302</v>
      </c>
      <c r="D77">
        <v>474</v>
      </c>
      <c r="F77" s="77">
        <v>445.56</v>
      </c>
      <c r="G77">
        <v>445.56</v>
      </c>
      <c r="O77">
        <v>486</v>
      </c>
      <c r="P77">
        <v>77</v>
      </c>
      <c r="Q77" t="b">
        <v>1</v>
      </c>
      <c r="R77">
        <v>14.58</v>
      </c>
      <c r="S77">
        <v>0</v>
      </c>
      <c r="T77" s="77">
        <v>500.58</v>
      </c>
      <c r="U77" s="79">
        <v>1.1234850525181794</v>
      </c>
      <c r="V77" s="81">
        <v>1200</v>
      </c>
    </row>
    <row r="78" spans="1:22" x14ac:dyDescent="0.25">
      <c r="B78" t="s">
        <v>384</v>
      </c>
      <c r="C78" t="s">
        <v>385</v>
      </c>
      <c r="D78">
        <v>437</v>
      </c>
      <c r="F78" s="77">
        <v>410.78</v>
      </c>
      <c r="G78">
        <v>410.78</v>
      </c>
      <c r="O78">
        <v>0</v>
      </c>
      <c r="P78">
        <v>0</v>
      </c>
      <c r="Q78" t="b">
        <v>0</v>
      </c>
      <c r="R78">
        <v>0</v>
      </c>
      <c r="S78">
        <v>0</v>
      </c>
      <c r="T78" s="77">
        <v>0</v>
      </c>
      <c r="U78" s="79">
        <v>0</v>
      </c>
      <c r="V78" s="81">
        <v>0</v>
      </c>
    </row>
    <row r="79" spans="1:22" x14ac:dyDescent="0.25">
      <c r="A79" t="s">
        <v>25</v>
      </c>
      <c r="B79" t="s">
        <v>231</v>
      </c>
      <c r="C79" t="s">
        <v>232</v>
      </c>
      <c r="D79">
        <v>282</v>
      </c>
      <c r="F79" s="77">
        <v>265.08</v>
      </c>
      <c r="G79">
        <v>265.08</v>
      </c>
      <c r="O79">
        <v>306</v>
      </c>
      <c r="P79">
        <v>78</v>
      </c>
      <c r="Q79" t="b">
        <v>1</v>
      </c>
      <c r="R79">
        <v>9.18</v>
      </c>
      <c r="S79">
        <v>0</v>
      </c>
      <c r="T79" s="77">
        <v>315.18</v>
      </c>
      <c r="U79" s="79">
        <v>1.1889995473064736</v>
      </c>
      <c r="V79" s="81">
        <v>1200</v>
      </c>
    </row>
    <row r="80" spans="1:22" x14ac:dyDescent="0.25">
      <c r="A80" t="s">
        <v>26</v>
      </c>
      <c r="B80" t="s">
        <v>195</v>
      </c>
      <c r="C80" t="s">
        <v>196</v>
      </c>
      <c r="D80">
        <v>380</v>
      </c>
      <c r="F80" s="77">
        <v>357.2</v>
      </c>
      <c r="G80">
        <v>357.2</v>
      </c>
      <c r="H80" t="s">
        <v>388</v>
      </c>
      <c r="I80" t="s">
        <v>389</v>
      </c>
      <c r="J80" t="s">
        <v>409</v>
      </c>
      <c r="O80">
        <v>388</v>
      </c>
      <c r="P80">
        <v>75</v>
      </c>
      <c r="Q80" t="b">
        <v>0</v>
      </c>
      <c r="R80">
        <v>0</v>
      </c>
      <c r="S80">
        <v>0</v>
      </c>
      <c r="T80" s="77">
        <v>388</v>
      </c>
      <c r="U80" s="79">
        <v>1.0862262038073909</v>
      </c>
      <c r="V80" s="81">
        <v>862.2620380739088</v>
      </c>
    </row>
    <row r="81" spans="1:22" x14ac:dyDescent="0.25">
      <c r="A81" t="s">
        <v>26</v>
      </c>
      <c r="B81" t="s">
        <v>134</v>
      </c>
      <c r="C81" t="s">
        <v>135</v>
      </c>
      <c r="D81">
        <v>704</v>
      </c>
      <c r="F81" s="77">
        <v>661.76</v>
      </c>
      <c r="G81">
        <v>661.76</v>
      </c>
      <c r="O81">
        <v>711</v>
      </c>
      <c r="P81">
        <v>86</v>
      </c>
      <c r="Q81" t="b">
        <v>0</v>
      </c>
      <c r="R81">
        <v>0</v>
      </c>
      <c r="S81">
        <v>0</v>
      </c>
      <c r="T81" s="77">
        <v>711</v>
      </c>
      <c r="U81" s="79">
        <v>1.0744076402321083</v>
      </c>
      <c r="V81" s="81">
        <v>744.07640232108326</v>
      </c>
    </row>
    <row r="82" spans="1:22" x14ac:dyDescent="0.25">
      <c r="A82" t="s">
        <v>25</v>
      </c>
      <c r="B82" t="s">
        <v>110</v>
      </c>
      <c r="C82" t="s">
        <v>111</v>
      </c>
      <c r="D82">
        <v>232</v>
      </c>
      <c r="F82" s="77">
        <v>218.07999999999998</v>
      </c>
      <c r="G82">
        <v>218.07999999999998</v>
      </c>
      <c r="O82">
        <v>248</v>
      </c>
      <c r="P82">
        <v>77</v>
      </c>
      <c r="Q82" t="b">
        <v>1</v>
      </c>
      <c r="R82">
        <v>7.4399999999999995</v>
      </c>
      <c r="S82">
        <v>0</v>
      </c>
      <c r="T82" s="77">
        <v>255.44</v>
      </c>
      <c r="U82" s="79">
        <v>1.1713132795304477</v>
      </c>
      <c r="V82" s="81">
        <v>1200</v>
      </c>
    </row>
    <row r="83" spans="1:22" x14ac:dyDescent="0.25">
      <c r="A83" t="s">
        <v>29</v>
      </c>
      <c r="B83" t="s">
        <v>153</v>
      </c>
      <c r="C83" t="s">
        <v>154</v>
      </c>
      <c r="D83">
        <v>283</v>
      </c>
      <c r="F83" s="77">
        <v>266.02</v>
      </c>
      <c r="G83">
        <v>266.02</v>
      </c>
      <c r="O83">
        <v>286</v>
      </c>
      <c r="P83">
        <v>78</v>
      </c>
      <c r="Q83" t="b">
        <v>1</v>
      </c>
      <c r="R83">
        <v>8.58</v>
      </c>
      <c r="S83">
        <v>0</v>
      </c>
      <c r="T83" s="77">
        <v>294.58</v>
      </c>
      <c r="U83" s="79">
        <v>1.1073603488459514</v>
      </c>
      <c r="V83" s="81">
        <v>1073.6034884595135</v>
      </c>
    </row>
    <row r="84" spans="1:22" x14ac:dyDescent="0.25">
      <c r="A84" t="s">
        <v>26</v>
      </c>
      <c r="B84" t="s">
        <v>229</v>
      </c>
      <c r="C84" t="s">
        <v>230</v>
      </c>
      <c r="D84">
        <v>358</v>
      </c>
      <c r="F84" s="77">
        <v>336.52</v>
      </c>
      <c r="G84">
        <v>336.52</v>
      </c>
      <c r="H84" t="s">
        <v>413</v>
      </c>
      <c r="O84">
        <v>366</v>
      </c>
      <c r="P84">
        <v>79</v>
      </c>
      <c r="Q84" t="b">
        <v>1</v>
      </c>
      <c r="R84">
        <v>10.98</v>
      </c>
      <c r="S84">
        <v>0</v>
      </c>
      <c r="T84" s="77">
        <v>376.98</v>
      </c>
      <c r="U84" s="79">
        <v>1.1202305955069536</v>
      </c>
      <c r="V84" s="81">
        <v>1200</v>
      </c>
    </row>
    <row r="85" spans="1:22" x14ac:dyDescent="0.25">
      <c r="A85" t="s">
        <v>28</v>
      </c>
      <c r="B85" t="s">
        <v>353</v>
      </c>
      <c r="C85" t="s">
        <v>354</v>
      </c>
      <c r="D85">
        <v>640</v>
      </c>
      <c r="F85" s="77">
        <v>601.59999999999991</v>
      </c>
      <c r="G85">
        <v>601.59999999999991</v>
      </c>
      <c r="H85" t="s">
        <v>394</v>
      </c>
      <c r="I85" t="s">
        <v>395</v>
      </c>
      <c r="J85" t="s">
        <v>396</v>
      </c>
      <c r="O85">
        <v>618</v>
      </c>
      <c r="P85">
        <v>79</v>
      </c>
      <c r="Q85" t="b">
        <v>1</v>
      </c>
      <c r="R85">
        <v>18.54</v>
      </c>
      <c r="S85">
        <v>0</v>
      </c>
      <c r="T85" s="77">
        <v>636.54</v>
      </c>
      <c r="U85" s="79">
        <v>1.0580784574468085</v>
      </c>
      <c r="V85" s="81">
        <v>580.78457446808511</v>
      </c>
    </row>
    <row r="86" spans="1:22" x14ac:dyDescent="0.25">
      <c r="A86" t="s">
        <v>26</v>
      </c>
      <c r="B86" t="s">
        <v>64</v>
      </c>
      <c r="C86" t="s">
        <v>65</v>
      </c>
      <c r="D86">
        <v>374</v>
      </c>
      <c r="F86" s="77">
        <v>351.56</v>
      </c>
      <c r="G86">
        <v>351.56</v>
      </c>
      <c r="O86">
        <v>382</v>
      </c>
      <c r="P86">
        <v>78</v>
      </c>
      <c r="Q86" t="b">
        <v>1</v>
      </c>
      <c r="R86">
        <v>11.459999999999999</v>
      </c>
      <c r="S86">
        <v>0</v>
      </c>
      <c r="T86" s="77">
        <v>393.46</v>
      </c>
      <c r="U86" s="79">
        <v>1.1191830697462737</v>
      </c>
      <c r="V86" s="81">
        <v>1191.8306974627369</v>
      </c>
    </row>
    <row r="87" spans="1:22" x14ac:dyDescent="0.25">
      <c r="A87" t="s">
        <v>29</v>
      </c>
      <c r="B87" t="s">
        <v>108</v>
      </c>
      <c r="C87" t="s">
        <v>109</v>
      </c>
      <c r="D87">
        <v>530</v>
      </c>
      <c r="F87" s="77">
        <v>498.2</v>
      </c>
      <c r="G87">
        <v>498.2</v>
      </c>
      <c r="H87" t="s">
        <v>407</v>
      </c>
      <c r="O87">
        <v>538</v>
      </c>
      <c r="P87">
        <v>80</v>
      </c>
      <c r="Q87" t="b">
        <v>1</v>
      </c>
      <c r="R87">
        <v>16.14</v>
      </c>
      <c r="S87">
        <v>0</v>
      </c>
      <c r="T87" s="77">
        <v>554.14</v>
      </c>
      <c r="U87" s="79">
        <v>1.1122842232035328</v>
      </c>
      <c r="V87" s="81">
        <v>1122.8422320353282</v>
      </c>
    </row>
    <row r="88" spans="1:22" x14ac:dyDescent="0.25">
      <c r="A88" t="s">
        <v>28</v>
      </c>
      <c r="B88" t="s">
        <v>76</v>
      </c>
      <c r="C88" t="s">
        <v>77</v>
      </c>
      <c r="D88">
        <v>329</v>
      </c>
      <c r="F88" s="77">
        <v>309.26</v>
      </c>
      <c r="G88">
        <v>309.26</v>
      </c>
      <c r="H88" t="s">
        <v>388</v>
      </c>
      <c r="I88" t="s">
        <v>389</v>
      </c>
      <c r="J88" t="s">
        <v>403</v>
      </c>
      <c r="O88">
        <v>341</v>
      </c>
      <c r="P88">
        <v>79</v>
      </c>
      <c r="Q88" t="b">
        <v>1</v>
      </c>
      <c r="R88">
        <v>10.23</v>
      </c>
      <c r="S88">
        <v>0</v>
      </c>
      <c r="T88" s="77">
        <v>351.23</v>
      </c>
      <c r="U88" s="79">
        <v>1.1357110521890967</v>
      </c>
      <c r="V88" s="81">
        <v>1200</v>
      </c>
    </row>
    <row r="89" spans="1:22" x14ac:dyDescent="0.25">
      <c r="A89" t="s">
        <v>26</v>
      </c>
      <c r="B89" t="s">
        <v>167</v>
      </c>
      <c r="C89" t="s">
        <v>168</v>
      </c>
      <c r="D89">
        <v>273</v>
      </c>
      <c r="F89" s="77">
        <v>256.62</v>
      </c>
      <c r="G89">
        <v>256.62</v>
      </c>
      <c r="O89">
        <v>279</v>
      </c>
      <c r="P89">
        <v>78</v>
      </c>
      <c r="Q89" t="b">
        <v>1</v>
      </c>
      <c r="R89">
        <v>8.3699999999999992</v>
      </c>
      <c r="S89">
        <v>0</v>
      </c>
      <c r="T89" s="77">
        <v>287.37</v>
      </c>
      <c r="U89" s="79">
        <v>1.1198269815291091</v>
      </c>
      <c r="V89" s="81">
        <v>1198.2698152910909</v>
      </c>
    </row>
    <row r="90" spans="1:22" x14ac:dyDescent="0.25">
      <c r="A90" t="s">
        <v>25</v>
      </c>
      <c r="B90" t="s">
        <v>315</v>
      </c>
      <c r="C90" t="s">
        <v>316</v>
      </c>
      <c r="D90">
        <v>503</v>
      </c>
      <c r="F90" s="77">
        <v>472.82</v>
      </c>
      <c r="G90">
        <v>472.82</v>
      </c>
      <c r="H90" t="s">
        <v>388</v>
      </c>
      <c r="I90" t="s">
        <v>392</v>
      </c>
      <c r="O90">
        <v>460</v>
      </c>
      <c r="P90">
        <v>76</v>
      </c>
      <c r="Q90" t="b">
        <v>1</v>
      </c>
      <c r="R90">
        <v>13.799999999999999</v>
      </c>
      <c r="S90">
        <v>0</v>
      </c>
      <c r="T90" s="77">
        <v>473.8</v>
      </c>
      <c r="U90" s="79">
        <v>1.0020726703608138</v>
      </c>
      <c r="V90" s="81">
        <v>20.726703608138219</v>
      </c>
    </row>
    <row r="91" spans="1:22" x14ac:dyDescent="0.25">
      <c r="A91" t="s">
        <v>28</v>
      </c>
      <c r="B91" t="s">
        <v>267</v>
      </c>
      <c r="C91" t="s">
        <v>268</v>
      </c>
      <c r="D91">
        <v>487</v>
      </c>
      <c r="F91" s="77">
        <v>457.78</v>
      </c>
      <c r="G91">
        <v>457.78</v>
      </c>
      <c r="H91" t="s">
        <v>407</v>
      </c>
      <c r="I91" t="s">
        <v>389</v>
      </c>
      <c r="J91" t="s">
        <v>401</v>
      </c>
      <c r="O91">
        <v>512</v>
      </c>
      <c r="P91">
        <v>80</v>
      </c>
      <c r="Q91" t="b">
        <v>1</v>
      </c>
      <c r="R91">
        <v>15.36</v>
      </c>
      <c r="S91">
        <v>0</v>
      </c>
      <c r="T91" s="77">
        <v>527.36</v>
      </c>
      <c r="U91" s="79">
        <v>1.1519944077941371</v>
      </c>
      <c r="V91" s="81">
        <v>1200</v>
      </c>
    </row>
    <row r="92" spans="1:22" x14ac:dyDescent="0.25">
      <c r="A92" t="s">
        <v>25</v>
      </c>
      <c r="B92" t="s">
        <v>44</v>
      </c>
      <c r="C92" t="s">
        <v>45</v>
      </c>
      <c r="D92">
        <v>384</v>
      </c>
      <c r="F92" s="77">
        <v>360.96</v>
      </c>
      <c r="G92">
        <v>360.96</v>
      </c>
      <c r="O92">
        <v>395</v>
      </c>
      <c r="P92">
        <v>76</v>
      </c>
      <c r="Q92" t="b">
        <v>1</v>
      </c>
      <c r="R92">
        <v>11.85</v>
      </c>
      <c r="S92">
        <v>0</v>
      </c>
      <c r="T92" s="77">
        <v>406.85</v>
      </c>
      <c r="U92" s="79">
        <v>1.12713320035461</v>
      </c>
      <c r="V92" s="81">
        <v>1200</v>
      </c>
    </row>
    <row r="93" spans="1:22" x14ac:dyDescent="0.25">
      <c r="A93" t="s">
        <v>26</v>
      </c>
      <c r="B93" t="s">
        <v>239</v>
      </c>
      <c r="C93" t="s">
        <v>240</v>
      </c>
      <c r="D93">
        <v>380</v>
      </c>
      <c r="F93" s="77">
        <v>357.2</v>
      </c>
      <c r="G93">
        <v>357.2</v>
      </c>
      <c r="H93" t="s">
        <v>388</v>
      </c>
      <c r="I93" t="s">
        <v>389</v>
      </c>
      <c r="J93" t="s">
        <v>414</v>
      </c>
      <c r="O93">
        <v>389</v>
      </c>
      <c r="P93">
        <v>76</v>
      </c>
      <c r="Q93" t="b">
        <v>1</v>
      </c>
      <c r="R93">
        <v>11.67</v>
      </c>
      <c r="S93">
        <v>0</v>
      </c>
      <c r="T93" s="77">
        <v>400.67</v>
      </c>
      <c r="U93" s="79">
        <v>1.1216965285554312</v>
      </c>
      <c r="V93" s="81">
        <v>1200</v>
      </c>
    </row>
    <row r="94" spans="1:22" x14ac:dyDescent="0.25">
      <c r="A94" t="s">
        <v>29</v>
      </c>
      <c r="B94" t="s">
        <v>209</v>
      </c>
      <c r="C94" t="s">
        <v>210</v>
      </c>
      <c r="D94">
        <v>584</v>
      </c>
      <c r="F94" s="77">
        <v>548.95999999999992</v>
      </c>
      <c r="G94">
        <v>548.95999999999992</v>
      </c>
      <c r="O94">
        <v>581</v>
      </c>
      <c r="P94">
        <v>46</v>
      </c>
      <c r="Q94" t="b">
        <v>0</v>
      </c>
      <c r="R94">
        <v>0</v>
      </c>
      <c r="S94">
        <v>0</v>
      </c>
      <c r="T94" s="77">
        <v>581</v>
      </c>
      <c r="U94" s="79">
        <v>1.0583649081900321</v>
      </c>
      <c r="V94" s="81">
        <v>583.64908190032145</v>
      </c>
    </row>
    <row r="95" spans="1:22" x14ac:dyDescent="0.25">
      <c r="A95" t="s">
        <v>25</v>
      </c>
      <c r="B95" t="s">
        <v>40</v>
      </c>
      <c r="C95" t="s">
        <v>41</v>
      </c>
      <c r="D95">
        <v>444</v>
      </c>
      <c r="F95" s="77">
        <v>417.35999999999996</v>
      </c>
      <c r="G95">
        <v>417.35999999999996</v>
      </c>
      <c r="O95">
        <v>448</v>
      </c>
      <c r="P95">
        <v>79</v>
      </c>
      <c r="Q95" t="b">
        <v>1</v>
      </c>
      <c r="R95">
        <v>13.44</v>
      </c>
      <c r="S95">
        <v>0</v>
      </c>
      <c r="T95" s="77">
        <v>461.44</v>
      </c>
      <c r="U95" s="79">
        <v>1.1056162545524248</v>
      </c>
      <c r="V95" s="81">
        <v>1056.1625455242486</v>
      </c>
    </row>
    <row r="96" spans="1:22" x14ac:dyDescent="0.25">
      <c r="A96" t="s">
        <v>25</v>
      </c>
      <c r="B96" t="s">
        <v>349</v>
      </c>
      <c r="C96" t="s">
        <v>350</v>
      </c>
      <c r="D96">
        <v>390</v>
      </c>
      <c r="F96" s="77">
        <v>366.59999999999997</v>
      </c>
      <c r="G96">
        <v>366.59999999999997</v>
      </c>
      <c r="O96">
        <v>416</v>
      </c>
      <c r="P96">
        <v>77</v>
      </c>
      <c r="Q96" t="b">
        <v>1</v>
      </c>
      <c r="R96">
        <v>12.48</v>
      </c>
      <c r="S96">
        <v>0</v>
      </c>
      <c r="T96" s="77">
        <v>428.48</v>
      </c>
      <c r="U96" s="79">
        <v>1.1687943262411349</v>
      </c>
      <c r="V96" s="81">
        <v>1200</v>
      </c>
    </row>
    <row r="97" spans="1:22" x14ac:dyDescent="0.25">
      <c r="A97" t="s">
        <v>25</v>
      </c>
      <c r="B97" t="s">
        <v>128</v>
      </c>
      <c r="C97" t="s">
        <v>129</v>
      </c>
      <c r="D97">
        <v>301</v>
      </c>
      <c r="F97" s="77">
        <v>282.94</v>
      </c>
      <c r="G97">
        <v>282.94</v>
      </c>
      <c r="H97" t="s">
        <v>407</v>
      </c>
      <c r="I97" t="s">
        <v>405</v>
      </c>
      <c r="K97" t="s">
        <v>408</v>
      </c>
      <c r="O97">
        <v>313</v>
      </c>
      <c r="P97">
        <v>79</v>
      </c>
      <c r="Q97" t="b">
        <v>1</v>
      </c>
      <c r="R97">
        <v>9.3899999999999988</v>
      </c>
      <c r="S97">
        <v>0</v>
      </c>
      <c r="T97" s="77">
        <v>322.39</v>
      </c>
      <c r="U97" s="79">
        <v>1.1394288541740298</v>
      </c>
      <c r="V97" s="81">
        <v>1200</v>
      </c>
    </row>
    <row r="98" spans="1:22" x14ac:dyDescent="0.25">
      <c r="A98" t="s">
        <v>28</v>
      </c>
      <c r="B98" t="s">
        <v>225</v>
      </c>
      <c r="C98" t="s">
        <v>226</v>
      </c>
      <c r="D98">
        <v>386</v>
      </c>
      <c r="F98" s="77">
        <v>362.84</v>
      </c>
      <c r="G98">
        <v>362.84</v>
      </c>
      <c r="O98">
        <v>402</v>
      </c>
      <c r="P98">
        <v>77</v>
      </c>
      <c r="Q98" t="b">
        <v>1</v>
      </c>
      <c r="R98">
        <v>12.059999999999999</v>
      </c>
      <c r="S98">
        <v>0</v>
      </c>
      <c r="T98" s="77">
        <v>414.06</v>
      </c>
      <c r="U98" s="79">
        <v>1.1411641494873774</v>
      </c>
      <c r="V98" s="81">
        <v>1200</v>
      </c>
    </row>
    <row r="99" spans="1:22" x14ac:dyDescent="0.25">
      <c r="A99" t="s">
        <v>25</v>
      </c>
      <c r="B99" t="s">
        <v>249</v>
      </c>
      <c r="C99" t="s">
        <v>250</v>
      </c>
      <c r="D99">
        <v>382</v>
      </c>
      <c r="F99" s="77">
        <v>359.08</v>
      </c>
      <c r="G99">
        <v>359.08</v>
      </c>
      <c r="O99">
        <v>385</v>
      </c>
      <c r="P99">
        <v>76</v>
      </c>
      <c r="Q99" t="b">
        <v>1</v>
      </c>
      <c r="R99">
        <v>11.549999999999999</v>
      </c>
      <c r="S99">
        <v>0</v>
      </c>
      <c r="T99" s="77">
        <v>396.55</v>
      </c>
      <c r="U99" s="79">
        <v>1.1043500055697895</v>
      </c>
      <c r="V99" s="81">
        <v>1043.5000556978946</v>
      </c>
    </row>
    <row r="100" spans="1:22" x14ac:dyDescent="0.25">
      <c r="B100" t="s">
        <v>233</v>
      </c>
      <c r="C100" t="s">
        <v>234</v>
      </c>
      <c r="D100">
        <v>413</v>
      </c>
      <c r="F100" s="77">
        <v>388.21999999999997</v>
      </c>
      <c r="G100">
        <v>388.21999999999997</v>
      </c>
      <c r="O100">
        <v>0</v>
      </c>
      <c r="P100">
        <v>0</v>
      </c>
      <c r="Q100" t="b">
        <v>0</v>
      </c>
      <c r="R100">
        <v>0</v>
      </c>
      <c r="S100">
        <v>0</v>
      </c>
      <c r="T100" s="77">
        <v>0</v>
      </c>
      <c r="U100" s="79">
        <v>0</v>
      </c>
      <c r="V100" s="81">
        <v>0</v>
      </c>
    </row>
    <row r="101" spans="1:22" x14ac:dyDescent="0.25">
      <c r="A101" t="s">
        <v>25</v>
      </c>
      <c r="B101" t="s">
        <v>378</v>
      </c>
      <c r="C101" t="s">
        <v>379</v>
      </c>
      <c r="D101">
        <v>352</v>
      </c>
      <c r="F101" s="77">
        <v>330.88</v>
      </c>
      <c r="G101">
        <v>330.88</v>
      </c>
      <c r="O101">
        <v>451</v>
      </c>
      <c r="P101">
        <v>78</v>
      </c>
      <c r="Q101" t="b">
        <v>1</v>
      </c>
      <c r="R101">
        <v>13.53</v>
      </c>
      <c r="S101">
        <v>0</v>
      </c>
      <c r="T101" s="77">
        <v>464.53</v>
      </c>
      <c r="U101" s="79">
        <v>1.4039228723404256</v>
      </c>
      <c r="V101" s="81">
        <v>1200</v>
      </c>
    </row>
    <row r="102" spans="1:22" x14ac:dyDescent="0.25">
      <c r="A102" t="s">
        <v>28</v>
      </c>
      <c r="B102" t="s">
        <v>138</v>
      </c>
      <c r="C102" t="s">
        <v>1313</v>
      </c>
      <c r="D102">
        <v>213</v>
      </c>
      <c r="E102" t="s">
        <v>420</v>
      </c>
      <c r="F102" s="77">
        <v>200.22</v>
      </c>
      <c r="G102">
        <v>200.22</v>
      </c>
      <c r="H102" t="s">
        <v>388</v>
      </c>
      <c r="I102" t="s">
        <v>389</v>
      </c>
      <c r="J102" t="s">
        <v>409</v>
      </c>
      <c r="O102">
        <v>288</v>
      </c>
      <c r="P102">
        <v>72</v>
      </c>
      <c r="Q102" t="b">
        <v>0</v>
      </c>
      <c r="R102">
        <v>0</v>
      </c>
      <c r="S102">
        <v>0</v>
      </c>
      <c r="T102" s="77">
        <v>288</v>
      </c>
      <c r="U102" s="79">
        <v>1.4384177404854659</v>
      </c>
      <c r="V102" s="81">
        <v>1200</v>
      </c>
    </row>
    <row r="103" spans="1:22" x14ac:dyDescent="0.25">
      <c r="B103" t="s">
        <v>261</v>
      </c>
      <c r="C103" t="s">
        <v>262</v>
      </c>
      <c r="D103">
        <v>259</v>
      </c>
      <c r="F103" s="77">
        <v>243.45999999999998</v>
      </c>
      <c r="G103">
        <v>243.45999999999998</v>
      </c>
      <c r="H103" t="s">
        <v>388</v>
      </c>
      <c r="I103" t="s">
        <v>392</v>
      </c>
      <c r="L103" t="s">
        <v>402</v>
      </c>
      <c r="O103">
        <v>0</v>
      </c>
      <c r="P103">
        <v>0</v>
      </c>
      <c r="Q103" t="b">
        <v>0</v>
      </c>
      <c r="R103">
        <v>0</v>
      </c>
      <c r="S103">
        <v>0</v>
      </c>
      <c r="T103" s="77">
        <v>0</v>
      </c>
      <c r="U103" s="79">
        <v>0</v>
      </c>
      <c r="V103" s="81">
        <v>0</v>
      </c>
    </row>
    <row r="104" spans="1:22" x14ac:dyDescent="0.25">
      <c r="A104" t="s">
        <v>28</v>
      </c>
      <c r="B104" t="s">
        <v>221</v>
      </c>
      <c r="C104" t="s">
        <v>222</v>
      </c>
      <c r="D104">
        <v>538</v>
      </c>
      <c r="F104" s="77">
        <v>505.71999999999997</v>
      </c>
      <c r="G104">
        <v>505.71999999999997</v>
      </c>
      <c r="O104">
        <v>525</v>
      </c>
      <c r="P104">
        <v>79</v>
      </c>
      <c r="Q104" t="b">
        <v>1</v>
      </c>
      <c r="R104">
        <v>15.75</v>
      </c>
      <c r="S104">
        <v>0</v>
      </c>
      <c r="T104" s="77">
        <v>540.75</v>
      </c>
      <c r="U104" s="79">
        <v>1.0692675788974138</v>
      </c>
      <c r="V104" s="81">
        <v>692.6757889741375</v>
      </c>
    </row>
    <row r="105" spans="1:22" x14ac:dyDescent="0.25">
      <c r="A105" t="s">
        <v>26</v>
      </c>
      <c r="B105" t="s">
        <v>259</v>
      </c>
      <c r="C105" t="s">
        <v>260</v>
      </c>
      <c r="D105">
        <v>371</v>
      </c>
      <c r="F105" s="77">
        <v>348.73999999999995</v>
      </c>
      <c r="G105">
        <v>348.73999999999995</v>
      </c>
      <c r="O105">
        <v>380</v>
      </c>
      <c r="P105">
        <v>77</v>
      </c>
      <c r="Q105" t="b">
        <v>1</v>
      </c>
      <c r="R105">
        <v>11.4</v>
      </c>
      <c r="S105">
        <v>0</v>
      </c>
      <c r="T105" s="77">
        <v>391.4</v>
      </c>
      <c r="U105" s="79">
        <v>1.122326088203246</v>
      </c>
      <c r="V105" s="81">
        <v>1200</v>
      </c>
    </row>
    <row r="106" spans="1:22" x14ac:dyDescent="0.25">
      <c r="A106" t="s">
        <v>29</v>
      </c>
      <c r="B106" t="s">
        <v>247</v>
      </c>
      <c r="C106" t="s">
        <v>248</v>
      </c>
      <c r="D106">
        <v>380</v>
      </c>
      <c r="F106" s="77">
        <v>357.2</v>
      </c>
      <c r="G106">
        <v>357.2</v>
      </c>
      <c r="O106">
        <v>362</v>
      </c>
      <c r="P106">
        <v>77</v>
      </c>
      <c r="Q106" t="b">
        <v>1</v>
      </c>
      <c r="R106">
        <v>10.86</v>
      </c>
      <c r="S106">
        <v>0</v>
      </c>
      <c r="T106" s="77">
        <v>372.86</v>
      </c>
      <c r="U106" s="79">
        <v>1.0438409854423294</v>
      </c>
      <c r="V106" s="81">
        <v>438.40985442329395</v>
      </c>
    </row>
    <row r="107" spans="1:22" x14ac:dyDescent="0.25">
      <c r="A107" t="s">
        <v>29</v>
      </c>
      <c r="B107" t="s">
        <v>265</v>
      </c>
      <c r="C107" t="s">
        <v>266</v>
      </c>
      <c r="D107">
        <v>512</v>
      </c>
      <c r="F107" s="77">
        <v>481.28</v>
      </c>
      <c r="G107">
        <v>481.28</v>
      </c>
      <c r="O107">
        <v>491</v>
      </c>
      <c r="P107">
        <v>79</v>
      </c>
      <c r="Q107" t="b">
        <v>1</v>
      </c>
      <c r="R107">
        <v>14.729999999999999</v>
      </c>
      <c r="S107">
        <v>0</v>
      </c>
      <c r="T107" s="77">
        <v>505.73</v>
      </c>
      <c r="U107" s="79">
        <v>1.0508020279255321</v>
      </c>
      <c r="V107" s="81">
        <v>508.02027925532121</v>
      </c>
    </row>
    <row r="108" spans="1:22" x14ac:dyDescent="0.25">
      <c r="A108" t="s">
        <v>29</v>
      </c>
      <c r="B108" t="s">
        <v>351</v>
      </c>
      <c r="C108" t="s">
        <v>352</v>
      </c>
      <c r="D108">
        <v>413</v>
      </c>
      <c r="F108" s="77">
        <v>388.21999999999997</v>
      </c>
      <c r="G108">
        <v>388.21999999999997</v>
      </c>
      <c r="O108">
        <v>196</v>
      </c>
      <c r="P108">
        <v>39</v>
      </c>
      <c r="Q108" t="b">
        <v>0</v>
      </c>
      <c r="R108">
        <v>0</v>
      </c>
      <c r="S108">
        <v>0</v>
      </c>
      <c r="T108" s="77">
        <v>196</v>
      </c>
      <c r="U108" s="79">
        <v>0.50486837360259651</v>
      </c>
      <c r="V108" s="81">
        <v>0</v>
      </c>
    </row>
    <row r="109" spans="1:22" x14ac:dyDescent="0.25">
      <c r="A109" t="s">
        <v>28</v>
      </c>
      <c r="B109" t="s">
        <v>263</v>
      </c>
      <c r="C109" t="s">
        <v>264</v>
      </c>
      <c r="D109">
        <v>358</v>
      </c>
      <c r="F109" s="77">
        <v>336.52</v>
      </c>
      <c r="G109">
        <v>336.52</v>
      </c>
      <c r="O109">
        <v>364</v>
      </c>
      <c r="P109">
        <v>79</v>
      </c>
      <c r="Q109" t="b">
        <v>1</v>
      </c>
      <c r="R109">
        <v>10.92</v>
      </c>
      <c r="S109">
        <v>0</v>
      </c>
      <c r="T109" s="77">
        <v>374.92</v>
      </c>
      <c r="U109" s="79">
        <v>1.1141091168429813</v>
      </c>
      <c r="V109" s="81">
        <v>1141.091168429813</v>
      </c>
    </row>
    <row r="110" spans="1:22" x14ac:dyDescent="0.25">
      <c r="A110" t="s">
        <v>29</v>
      </c>
      <c r="B110" t="s">
        <v>52</v>
      </c>
      <c r="C110" t="s">
        <v>53</v>
      </c>
      <c r="D110">
        <v>342</v>
      </c>
      <c r="F110" s="77">
        <v>321.47999999999996</v>
      </c>
      <c r="G110">
        <v>321.47999999999996</v>
      </c>
      <c r="H110" t="s">
        <v>388</v>
      </c>
      <c r="I110" t="s">
        <v>392</v>
      </c>
      <c r="L110" t="s">
        <v>399</v>
      </c>
      <c r="O110">
        <v>346</v>
      </c>
      <c r="P110">
        <v>78</v>
      </c>
      <c r="Q110" t="b">
        <v>1</v>
      </c>
      <c r="R110">
        <v>10.379999999999999</v>
      </c>
      <c r="S110">
        <v>0</v>
      </c>
      <c r="T110" s="77">
        <v>356.38</v>
      </c>
      <c r="U110" s="79">
        <v>1.1085604081124798</v>
      </c>
      <c r="V110" s="81">
        <v>1085.6040811247981</v>
      </c>
    </row>
    <row r="111" spans="1:22" x14ac:dyDescent="0.25">
      <c r="A111" t="s">
        <v>25</v>
      </c>
      <c r="B111" t="s">
        <v>297</v>
      </c>
      <c r="C111" t="s">
        <v>298</v>
      </c>
      <c r="D111">
        <v>545</v>
      </c>
      <c r="F111" s="77">
        <v>512.29999999999995</v>
      </c>
      <c r="G111">
        <v>512.29999999999995</v>
      </c>
      <c r="O111">
        <v>558</v>
      </c>
      <c r="P111">
        <v>80</v>
      </c>
      <c r="Q111" t="b">
        <v>1</v>
      </c>
      <c r="R111">
        <v>16.739999999999998</v>
      </c>
      <c r="S111">
        <v>0</v>
      </c>
      <c r="T111" s="77">
        <v>574.74</v>
      </c>
      <c r="U111" s="79">
        <v>1.1218817099355847</v>
      </c>
      <c r="V111" s="81">
        <v>1200</v>
      </c>
    </row>
    <row r="112" spans="1:22" x14ac:dyDescent="0.25">
      <c r="A112" t="s">
        <v>25</v>
      </c>
      <c r="B112" t="s">
        <v>120</v>
      </c>
      <c r="C112" t="s">
        <v>121</v>
      </c>
      <c r="D112">
        <v>255</v>
      </c>
      <c r="F112" s="77">
        <v>239.7</v>
      </c>
      <c r="G112">
        <v>239.7</v>
      </c>
      <c r="H112" t="s">
        <v>407</v>
      </c>
      <c r="I112" t="s">
        <v>392</v>
      </c>
      <c r="O112">
        <v>265</v>
      </c>
      <c r="P112">
        <v>77</v>
      </c>
      <c r="Q112" t="b">
        <v>1</v>
      </c>
      <c r="R112">
        <v>7.9499999999999993</v>
      </c>
      <c r="S112">
        <v>0</v>
      </c>
      <c r="T112" s="77">
        <v>272.95</v>
      </c>
      <c r="U112" s="79">
        <v>1.138715060492282</v>
      </c>
      <c r="V112" s="81">
        <v>1200</v>
      </c>
    </row>
    <row r="113" spans="1:22" x14ac:dyDescent="0.25">
      <c r="A113" t="s">
        <v>25</v>
      </c>
      <c r="B113" t="s">
        <v>347</v>
      </c>
      <c r="C113" t="s">
        <v>348</v>
      </c>
      <c r="D113">
        <v>325</v>
      </c>
      <c r="F113" s="77">
        <v>305.5</v>
      </c>
      <c r="G113">
        <v>305.5</v>
      </c>
      <c r="I113" t="s">
        <v>392</v>
      </c>
      <c r="L113" t="s">
        <v>418</v>
      </c>
      <c r="O113">
        <v>341</v>
      </c>
      <c r="P113">
        <v>78</v>
      </c>
      <c r="Q113" t="b">
        <v>1</v>
      </c>
      <c r="R113">
        <v>10.23</v>
      </c>
      <c r="S113">
        <v>0</v>
      </c>
      <c r="T113" s="77">
        <v>351.23</v>
      </c>
      <c r="U113" s="79">
        <v>1.1496890343698856</v>
      </c>
      <c r="V113" s="81">
        <v>1200</v>
      </c>
    </row>
    <row r="114" spans="1:22" x14ac:dyDescent="0.25">
      <c r="A114" t="s">
        <v>28</v>
      </c>
      <c r="B114" t="s">
        <v>355</v>
      </c>
      <c r="C114" t="s">
        <v>356</v>
      </c>
      <c r="D114">
        <v>330</v>
      </c>
      <c r="F114" s="77">
        <v>310.2</v>
      </c>
      <c r="G114">
        <v>310.2</v>
      </c>
      <c r="H114" t="s">
        <v>394</v>
      </c>
      <c r="I114" t="s">
        <v>405</v>
      </c>
      <c r="K114" t="s">
        <v>419</v>
      </c>
      <c r="O114">
        <v>338</v>
      </c>
      <c r="P114">
        <v>77</v>
      </c>
      <c r="Q114" t="b">
        <v>1</v>
      </c>
      <c r="R114">
        <v>10.139999999999999</v>
      </c>
      <c r="S114">
        <v>0</v>
      </c>
      <c r="T114" s="77">
        <v>348.14</v>
      </c>
      <c r="U114" s="79">
        <v>1.1223081882656352</v>
      </c>
      <c r="V114" s="81">
        <v>1200</v>
      </c>
    </row>
    <row r="115" spans="1:22" x14ac:dyDescent="0.25">
      <c r="A115" t="s">
        <v>26</v>
      </c>
      <c r="B115" t="s">
        <v>149</v>
      </c>
      <c r="C115" t="s">
        <v>150</v>
      </c>
      <c r="D115">
        <v>412</v>
      </c>
      <c r="F115" s="77">
        <v>387.28</v>
      </c>
      <c r="G115">
        <v>387.28</v>
      </c>
      <c r="O115">
        <v>415</v>
      </c>
      <c r="P115">
        <v>80</v>
      </c>
      <c r="Q115" t="b">
        <v>1</v>
      </c>
      <c r="R115">
        <v>12.45</v>
      </c>
      <c r="S115">
        <v>0</v>
      </c>
      <c r="T115" s="77">
        <v>427.45</v>
      </c>
      <c r="U115" s="79">
        <v>1.1037234042553192</v>
      </c>
      <c r="V115" s="81">
        <v>1037.2340425531922</v>
      </c>
    </row>
    <row r="116" spans="1:22" x14ac:dyDescent="0.25">
      <c r="A116" t="s">
        <v>26</v>
      </c>
      <c r="B116" t="s">
        <v>193</v>
      </c>
      <c r="C116" t="s">
        <v>194</v>
      </c>
      <c r="D116">
        <v>402</v>
      </c>
      <c r="F116" s="77">
        <v>377.88</v>
      </c>
      <c r="G116">
        <v>377.88</v>
      </c>
      <c r="O116">
        <v>401</v>
      </c>
      <c r="P116">
        <v>78</v>
      </c>
      <c r="Q116" t="b">
        <v>1</v>
      </c>
      <c r="R116">
        <v>12.03</v>
      </c>
      <c r="S116">
        <v>0</v>
      </c>
      <c r="T116" s="77">
        <v>413.03</v>
      </c>
      <c r="U116" s="79">
        <v>1.0930189478141208</v>
      </c>
      <c r="V116" s="81">
        <v>930.18947814120793</v>
      </c>
    </row>
    <row r="117" spans="1:22" x14ac:dyDescent="0.25">
      <c r="B117" t="s">
        <v>277</v>
      </c>
      <c r="C117" t="s">
        <v>278</v>
      </c>
      <c r="D117">
        <v>721</v>
      </c>
      <c r="F117" s="77">
        <v>677.74</v>
      </c>
      <c r="G117">
        <v>677.74</v>
      </c>
      <c r="H117" t="s">
        <v>413</v>
      </c>
      <c r="I117" t="s">
        <v>389</v>
      </c>
      <c r="O117">
        <v>76</v>
      </c>
      <c r="P117">
        <v>31</v>
      </c>
      <c r="Q117" t="b">
        <v>0</v>
      </c>
      <c r="R117">
        <v>0</v>
      </c>
      <c r="S117">
        <v>0</v>
      </c>
      <c r="T117" s="77">
        <v>76</v>
      </c>
      <c r="U117" s="79">
        <v>0.11213739782217369</v>
      </c>
      <c r="V117" s="81">
        <v>0</v>
      </c>
    </row>
    <row r="118" spans="1:22" x14ac:dyDescent="0.25">
      <c r="A118" t="s">
        <v>28</v>
      </c>
      <c r="B118" t="s">
        <v>189</v>
      </c>
      <c r="C118" t="s">
        <v>190</v>
      </c>
      <c r="D118">
        <v>473</v>
      </c>
      <c r="F118" s="77">
        <v>444.61999999999995</v>
      </c>
      <c r="G118">
        <v>444.61999999999995</v>
      </c>
      <c r="H118" t="s">
        <v>388</v>
      </c>
      <c r="I118" t="s">
        <v>398</v>
      </c>
      <c r="L118" t="s">
        <v>412</v>
      </c>
      <c r="O118">
        <v>453</v>
      </c>
      <c r="P118">
        <v>80</v>
      </c>
      <c r="Q118" t="b">
        <v>1</v>
      </c>
      <c r="R118">
        <v>13.59</v>
      </c>
      <c r="S118">
        <v>0</v>
      </c>
      <c r="T118" s="77">
        <v>466.59</v>
      </c>
      <c r="U118" s="79">
        <v>1.0494129818721605</v>
      </c>
      <c r="V118" s="81">
        <v>494.12981872160475</v>
      </c>
    </row>
    <row r="119" spans="1:22" x14ac:dyDescent="0.25">
      <c r="A119" t="s">
        <v>28</v>
      </c>
      <c r="B119" t="s">
        <v>269</v>
      </c>
      <c r="C119" t="s">
        <v>270</v>
      </c>
      <c r="D119">
        <v>538</v>
      </c>
      <c r="F119" s="77">
        <v>505.71999999999997</v>
      </c>
      <c r="G119">
        <v>505.71999999999997</v>
      </c>
      <c r="H119" t="s">
        <v>388</v>
      </c>
      <c r="I119" t="s">
        <v>389</v>
      </c>
      <c r="J119" t="s">
        <v>401</v>
      </c>
      <c r="O119">
        <v>501</v>
      </c>
      <c r="P119">
        <v>56</v>
      </c>
      <c r="Q119" t="b">
        <v>0</v>
      </c>
      <c r="R119">
        <v>0</v>
      </c>
      <c r="S119">
        <v>0</v>
      </c>
      <c r="T119" s="77">
        <v>501</v>
      </c>
      <c r="U119" s="79">
        <v>0.99066677212686871</v>
      </c>
      <c r="V119" s="81">
        <v>0</v>
      </c>
    </row>
    <row r="120" spans="1:22" x14ac:dyDescent="0.25">
      <c r="A120" t="s">
        <v>25</v>
      </c>
      <c r="B120" t="s">
        <v>363</v>
      </c>
      <c r="C120" t="s">
        <v>364</v>
      </c>
      <c r="D120">
        <v>761</v>
      </c>
      <c r="F120" s="77">
        <v>715.33999999999992</v>
      </c>
      <c r="G120">
        <v>715.33999999999992</v>
      </c>
      <c r="H120" t="s">
        <v>388</v>
      </c>
      <c r="I120" t="s">
        <v>389</v>
      </c>
      <c r="J120" t="s">
        <v>401</v>
      </c>
      <c r="O120">
        <v>769</v>
      </c>
      <c r="P120">
        <v>82</v>
      </c>
      <c r="Q120" t="b">
        <v>1</v>
      </c>
      <c r="R120">
        <v>23.07</v>
      </c>
      <c r="S120">
        <v>0</v>
      </c>
      <c r="T120" s="77">
        <v>792.07</v>
      </c>
      <c r="U120" s="79">
        <v>1.1072636788100765</v>
      </c>
      <c r="V120" s="81">
        <v>1072.6367881007648</v>
      </c>
    </row>
    <row r="121" spans="1:22" x14ac:dyDescent="0.25">
      <c r="A121" t="s">
        <v>25</v>
      </c>
      <c r="B121" t="s">
        <v>136</v>
      </c>
      <c r="C121" t="s">
        <v>137</v>
      </c>
      <c r="D121">
        <v>495</v>
      </c>
      <c r="F121" s="77">
        <v>465.29999999999995</v>
      </c>
      <c r="G121">
        <v>465.29999999999995</v>
      </c>
      <c r="O121">
        <v>508</v>
      </c>
      <c r="P121">
        <v>80</v>
      </c>
      <c r="Q121" t="b">
        <v>1</v>
      </c>
      <c r="R121">
        <v>15.24</v>
      </c>
      <c r="S121">
        <v>0</v>
      </c>
      <c r="T121" s="77">
        <v>523.24</v>
      </c>
      <c r="U121" s="79">
        <v>1.1245218138835162</v>
      </c>
      <c r="V121" s="81">
        <v>1200</v>
      </c>
    </row>
    <row r="122" spans="1:22" x14ac:dyDescent="0.25">
      <c r="A122" t="s">
        <v>25</v>
      </c>
      <c r="B122" t="s">
        <v>376</v>
      </c>
      <c r="C122" t="s">
        <v>377</v>
      </c>
      <c r="D122">
        <v>630</v>
      </c>
      <c r="F122" s="77">
        <v>592.19999999999993</v>
      </c>
      <c r="G122">
        <v>592.19999999999993</v>
      </c>
      <c r="O122">
        <v>632</v>
      </c>
      <c r="P122">
        <v>78</v>
      </c>
      <c r="Q122" t="b">
        <v>1</v>
      </c>
      <c r="R122">
        <v>18.96</v>
      </c>
      <c r="S122">
        <v>0</v>
      </c>
      <c r="T122" s="77">
        <v>650.96</v>
      </c>
      <c r="U122" s="79">
        <v>1.0992232353934484</v>
      </c>
      <c r="V122" s="81">
        <v>992.23235393448351</v>
      </c>
    </row>
    <row r="123" spans="1:22" x14ac:dyDescent="0.25">
      <c r="A123" t="s">
        <v>25</v>
      </c>
      <c r="B123" t="s">
        <v>42</v>
      </c>
      <c r="C123" t="s">
        <v>43</v>
      </c>
      <c r="D123">
        <v>355</v>
      </c>
      <c r="F123" s="77">
        <v>333.7</v>
      </c>
      <c r="G123">
        <v>333.7</v>
      </c>
      <c r="O123">
        <v>363</v>
      </c>
      <c r="P123">
        <v>68</v>
      </c>
      <c r="Q123" t="b">
        <v>0</v>
      </c>
      <c r="R123">
        <v>0</v>
      </c>
      <c r="S123">
        <v>0</v>
      </c>
      <c r="T123" s="77">
        <v>363</v>
      </c>
      <c r="U123" s="79">
        <v>1.0878034162421337</v>
      </c>
      <c r="V123" s="81">
        <v>878.03416242133721</v>
      </c>
    </row>
    <row r="124" spans="1:22" x14ac:dyDescent="0.25">
      <c r="A124" t="s">
        <v>26</v>
      </c>
      <c r="B124" t="s">
        <v>367</v>
      </c>
      <c r="C124" t="s">
        <v>368</v>
      </c>
      <c r="D124">
        <v>322</v>
      </c>
      <c r="F124" s="77">
        <v>302.68</v>
      </c>
      <c r="G124">
        <v>302.68</v>
      </c>
      <c r="O124">
        <v>325</v>
      </c>
      <c r="P124">
        <v>79</v>
      </c>
      <c r="Q124" t="b">
        <v>1</v>
      </c>
      <c r="R124">
        <v>9.75</v>
      </c>
      <c r="S124">
        <v>0</v>
      </c>
      <c r="T124" s="77">
        <v>334.75</v>
      </c>
      <c r="U124" s="79">
        <v>1.1059534822254526</v>
      </c>
      <c r="V124" s="81">
        <v>1059.5348222545265</v>
      </c>
    </row>
    <row r="125" spans="1:22" x14ac:dyDescent="0.25">
      <c r="B125" t="s">
        <v>345</v>
      </c>
      <c r="C125" t="s">
        <v>346</v>
      </c>
      <c r="D125">
        <v>622</v>
      </c>
      <c r="F125" s="77">
        <v>584.67999999999995</v>
      </c>
      <c r="G125">
        <v>584.67999999999995</v>
      </c>
      <c r="O125">
        <v>0</v>
      </c>
      <c r="P125">
        <v>0</v>
      </c>
      <c r="Q125" t="b">
        <v>0</v>
      </c>
      <c r="R125">
        <v>0</v>
      </c>
      <c r="S125">
        <v>0</v>
      </c>
      <c r="T125" s="77">
        <v>0</v>
      </c>
      <c r="U125" s="79">
        <v>0</v>
      </c>
      <c r="V125" s="81">
        <v>0</v>
      </c>
    </row>
    <row r="126" spans="1:22" x14ac:dyDescent="0.25">
      <c r="B126" t="s">
        <v>370</v>
      </c>
      <c r="C126" t="s">
        <v>371</v>
      </c>
      <c r="D126">
        <v>825</v>
      </c>
      <c r="F126" s="77">
        <v>775.5</v>
      </c>
      <c r="G126">
        <v>775.5</v>
      </c>
      <c r="O126">
        <v>0</v>
      </c>
      <c r="P126">
        <v>0</v>
      </c>
      <c r="Q126" t="b">
        <v>0</v>
      </c>
      <c r="R126">
        <v>0</v>
      </c>
      <c r="S126">
        <v>0</v>
      </c>
      <c r="T126" s="77">
        <v>0</v>
      </c>
      <c r="U126" s="79">
        <v>0</v>
      </c>
      <c r="V126" s="81">
        <v>0</v>
      </c>
    </row>
    <row r="127" spans="1:22" x14ac:dyDescent="0.25">
      <c r="A127" t="s">
        <v>28</v>
      </c>
      <c r="B127" t="s">
        <v>205</v>
      </c>
      <c r="C127" t="s">
        <v>206</v>
      </c>
      <c r="D127">
        <v>328</v>
      </c>
      <c r="F127" s="77">
        <v>308.32</v>
      </c>
      <c r="G127">
        <v>308.32</v>
      </c>
      <c r="O127">
        <v>311</v>
      </c>
      <c r="P127">
        <v>78</v>
      </c>
      <c r="Q127" t="b">
        <v>1</v>
      </c>
      <c r="R127">
        <v>9.33</v>
      </c>
      <c r="S127">
        <v>0</v>
      </c>
      <c r="T127" s="77">
        <v>320.33</v>
      </c>
      <c r="U127" s="79">
        <v>1.0389530358069539</v>
      </c>
      <c r="V127" s="81">
        <v>389.53035806953864</v>
      </c>
    </row>
    <row r="128" spans="1:22" x14ac:dyDescent="0.25">
      <c r="A128" t="s">
        <v>28</v>
      </c>
      <c r="B128" t="s">
        <v>187</v>
      </c>
      <c r="C128" t="s">
        <v>188</v>
      </c>
      <c r="D128">
        <v>303</v>
      </c>
      <c r="F128" s="77">
        <v>284.82</v>
      </c>
      <c r="G128">
        <v>284.82</v>
      </c>
      <c r="O128">
        <v>311</v>
      </c>
      <c r="P128">
        <v>77</v>
      </c>
      <c r="Q128" t="b">
        <v>1</v>
      </c>
      <c r="R128">
        <v>9.33</v>
      </c>
      <c r="S128">
        <v>0</v>
      </c>
      <c r="T128" s="77">
        <v>320.33</v>
      </c>
      <c r="U128" s="79">
        <v>1.1246752334807948</v>
      </c>
      <c r="V128" s="81">
        <v>1200</v>
      </c>
    </row>
    <row r="129" spans="1:22" x14ac:dyDescent="0.25">
      <c r="A129" t="s">
        <v>26</v>
      </c>
      <c r="B129" t="s">
        <v>80</v>
      </c>
      <c r="C129" t="s">
        <v>81</v>
      </c>
      <c r="D129">
        <v>349</v>
      </c>
      <c r="F129" s="77">
        <v>328.06</v>
      </c>
      <c r="G129">
        <v>328.06</v>
      </c>
      <c r="O129">
        <v>356</v>
      </c>
      <c r="P129">
        <v>80</v>
      </c>
      <c r="Q129" t="b">
        <v>1</v>
      </c>
      <c r="R129">
        <v>10.68</v>
      </c>
      <c r="S129">
        <v>0</v>
      </c>
      <c r="T129" s="77">
        <v>366.68</v>
      </c>
      <c r="U129" s="79">
        <v>1.1177223678595378</v>
      </c>
      <c r="V129" s="81">
        <v>1177.2236785953783</v>
      </c>
    </row>
    <row r="130" spans="1:22" x14ac:dyDescent="0.25">
      <c r="A130" t="s">
        <v>29</v>
      </c>
      <c r="B130" t="s">
        <v>271</v>
      </c>
      <c r="C130" t="s">
        <v>272</v>
      </c>
      <c r="D130">
        <v>280</v>
      </c>
      <c r="F130" s="77">
        <v>263.2</v>
      </c>
      <c r="G130">
        <v>263.2</v>
      </c>
      <c r="H130" t="s">
        <v>413</v>
      </c>
      <c r="I130" t="s">
        <v>389</v>
      </c>
      <c r="J130" t="s">
        <v>400</v>
      </c>
      <c r="O130">
        <v>309</v>
      </c>
      <c r="P130">
        <v>79</v>
      </c>
      <c r="Q130" t="b">
        <v>1</v>
      </c>
      <c r="R130">
        <v>9.27</v>
      </c>
      <c r="S130">
        <v>0</v>
      </c>
      <c r="T130" s="77">
        <v>318.27</v>
      </c>
      <c r="U130" s="79">
        <v>1.2092325227963525</v>
      </c>
      <c r="V130" s="81">
        <v>1200</v>
      </c>
    </row>
    <row r="131" spans="1:22" x14ac:dyDescent="0.25">
      <c r="A131" t="s">
        <v>28</v>
      </c>
      <c r="B131" t="s">
        <v>372</v>
      </c>
      <c r="C131" t="s">
        <v>373</v>
      </c>
      <c r="D131">
        <v>245</v>
      </c>
      <c r="F131" s="77">
        <v>230.29999999999998</v>
      </c>
      <c r="G131">
        <v>230.29999999999998</v>
      </c>
      <c r="H131" t="s">
        <v>391</v>
      </c>
      <c r="O131">
        <v>265</v>
      </c>
      <c r="P131">
        <v>74</v>
      </c>
      <c r="Q131" t="b">
        <v>0</v>
      </c>
      <c r="R131">
        <v>0</v>
      </c>
      <c r="S131">
        <v>0</v>
      </c>
      <c r="T131" s="77">
        <v>265</v>
      </c>
      <c r="U131" s="79">
        <v>1.1506730351715155</v>
      </c>
      <c r="V131" s="81">
        <v>1200</v>
      </c>
    </row>
    <row r="132" spans="1:22" x14ac:dyDescent="0.25">
      <c r="A132" t="s">
        <v>25</v>
      </c>
      <c r="B132" t="s">
        <v>365</v>
      </c>
      <c r="C132" t="s">
        <v>366</v>
      </c>
      <c r="D132">
        <v>451</v>
      </c>
      <c r="F132" s="77">
        <v>423.94</v>
      </c>
      <c r="G132">
        <v>423.94</v>
      </c>
      <c r="H132" t="s">
        <v>388</v>
      </c>
      <c r="I132" t="s">
        <v>389</v>
      </c>
      <c r="J132" t="s">
        <v>409</v>
      </c>
      <c r="O132">
        <v>419</v>
      </c>
      <c r="P132">
        <v>76</v>
      </c>
      <c r="Q132" t="b">
        <v>1</v>
      </c>
      <c r="R132">
        <v>12.57</v>
      </c>
      <c r="S132">
        <v>0</v>
      </c>
      <c r="T132" s="77">
        <v>431.57</v>
      </c>
      <c r="U132" s="79">
        <v>1.017997829881587</v>
      </c>
      <c r="V132" s="81">
        <v>179.97829881587046</v>
      </c>
    </row>
    <row r="133" spans="1:22" x14ac:dyDescent="0.25">
      <c r="A133" t="s">
        <v>28</v>
      </c>
      <c r="B133" t="s">
        <v>207</v>
      </c>
      <c r="C133" t="s">
        <v>208</v>
      </c>
      <c r="D133">
        <v>348</v>
      </c>
      <c r="F133" s="77">
        <v>327.12</v>
      </c>
      <c r="G133">
        <v>327.12</v>
      </c>
      <c r="O133">
        <v>329</v>
      </c>
      <c r="P133">
        <v>75</v>
      </c>
      <c r="Q133" t="b">
        <v>0</v>
      </c>
      <c r="R133">
        <v>0</v>
      </c>
      <c r="S133">
        <v>0</v>
      </c>
      <c r="T133" s="77">
        <v>329</v>
      </c>
      <c r="U133" s="79">
        <v>1.0057471264367817</v>
      </c>
      <c r="V133" s="81">
        <v>57.471264367816573</v>
      </c>
    </row>
    <row r="134" spans="1:22" x14ac:dyDescent="0.25">
      <c r="A134" t="s">
        <v>26</v>
      </c>
      <c r="B134" t="s">
        <v>215</v>
      </c>
      <c r="C134" t="s">
        <v>216</v>
      </c>
      <c r="D134">
        <v>690</v>
      </c>
      <c r="F134" s="77">
        <v>648.59999999999991</v>
      </c>
      <c r="G134">
        <v>648.59999999999991</v>
      </c>
      <c r="O134">
        <v>704</v>
      </c>
      <c r="P134">
        <v>70</v>
      </c>
      <c r="Q134" t="b">
        <v>0</v>
      </c>
      <c r="R134">
        <v>0</v>
      </c>
      <c r="S134">
        <v>0</v>
      </c>
      <c r="T134" s="77">
        <v>704</v>
      </c>
      <c r="U134" s="79">
        <v>1.0854147394387914</v>
      </c>
      <c r="V134" s="81">
        <v>854.14739438791412</v>
      </c>
    </row>
    <row r="135" spans="1:22" x14ac:dyDescent="0.25">
      <c r="A135" t="s">
        <v>25</v>
      </c>
      <c r="B135" t="s">
        <v>169</v>
      </c>
      <c r="C135" t="s">
        <v>170</v>
      </c>
      <c r="D135">
        <v>390</v>
      </c>
      <c r="F135" s="77">
        <v>366.59999999999997</v>
      </c>
      <c r="G135">
        <v>366.59999999999997</v>
      </c>
      <c r="O135">
        <v>404</v>
      </c>
      <c r="P135">
        <v>65</v>
      </c>
      <c r="Q135" t="b">
        <v>0</v>
      </c>
      <c r="R135">
        <v>0</v>
      </c>
      <c r="S135">
        <v>0</v>
      </c>
      <c r="T135" s="77">
        <v>404</v>
      </c>
      <c r="U135" s="79">
        <v>1.1020185488270595</v>
      </c>
      <c r="V135" s="81">
        <v>1020.1854882705952</v>
      </c>
    </row>
    <row r="136" spans="1:22" x14ac:dyDescent="0.25">
      <c r="A136" t="s">
        <v>28</v>
      </c>
      <c r="B136" t="s">
        <v>94</v>
      </c>
      <c r="C136" t="s">
        <v>95</v>
      </c>
      <c r="D136">
        <v>602</v>
      </c>
      <c r="F136" s="77">
        <v>565.88</v>
      </c>
      <c r="G136">
        <v>565.88</v>
      </c>
      <c r="O136">
        <v>603</v>
      </c>
      <c r="P136">
        <v>82</v>
      </c>
      <c r="Q136" t="b">
        <v>1</v>
      </c>
      <c r="R136">
        <v>18.09</v>
      </c>
      <c r="S136">
        <v>0</v>
      </c>
      <c r="T136" s="77">
        <v>621.09</v>
      </c>
      <c r="U136" s="79">
        <v>1.0975648547395207</v>
      </c>
      <c r="V136" s="81">
        <v>975.64854739520706</v>
      </c>
    </row>
    <row r="137" spans="1:22" x14ac:dyDescent="0.25">
      <c r="A137" t="s">
        <v>29</v>
      </c>
      <c r="B137" t="s">
        <v>82</v>
      </c>
      <c r="C137" t="s">
        <v>83</v>
      </c>
      <c r="D137">
        <v>391</v>
      </c>
      <c r="F137" s="77">
        <v>367.53999999999996</v>
      </c>
      <c r="G137">
        <v>367.53999999999996</v>
      </c>
      <c r="O137">
        <v>395</v>
      </c>
      <c r="P137">
        <v>75</v>
      </c>
      <c r="Q137" t="b">
        <v>0</v>
      </c>
      <c r="R137">
        <v>0</v>
      </c>
      <c r="S137">
        <v>0</v>
      </c>
      <c r="T137" s="77">
        <v>395</v>
      </c>
      <c r="U137" s="79">
        <v>1.0747129564129076</v>
      </c>
      <c r="V137" s="81">
        <v>747.12956412907647</v>
      </c>
    </row>
    <row r="138" spans="1:22" x14ac:dyDescent="0.25">
      <c r="A138" t="s">
        <v>25</v>
      </c>
      <c r="B138" t="s">
        <v>203</v>
      </c>
      <c r="C138" t="s">
        <v>204</v>
      </c>
      <c r="D138">
        <v>925</v>
      </c>
      <c r="F138" s="77">
        <v>869.5</v>
      </c>
      <c r="G138">
        <v>869.5</v>
      </c>
      <c r="H138" t="s">
        <v>407</v>
      </c>
      <c r="I138" t="s">
        <v>389</v>
      </c>
      <c r="J138" t="s">
        <v>400</v>
      </c>
      <c r="O138">
        <v>903</v>
      </c>
      <c r="P138">
        <v>80</v>
      </c>
      <c r="Q138" t="b">
        <v>1</v>
      </c>
      <c r="R138">
        <v>27.09</v>
      </c>
      <c r="S138">
        <v>0</v>
      </c>
      <c r="T138" s="77">
        <v>930.09</v>
      </c>
      <c r="U138" s="79">
        <v>1.0696837262794709</v>
      </c>
      <c r="V138" s="81">
        <v>696.83726279470943</v>
      </c>
    </row>
    <row r="139" spans="1:22" x14ac:dyDescent="0.25">
      <c r="A139" t="s">
        <v>28</v>
      </c>
      <c r="B139" t="s">
        <v>130</v>
      </c>
      <c r="C139" t="s">
        <v>131</v>
      </c>
      <c r="D139">
        <v>228</v>
      </c>
      <c r="F139" s="77">
        <v>214.32</v>
      </c>
      <c r="G139">
        <v>214.32</v>
      </c>
      <c r="O139">
        <v>238</v>
      </c>
      <c r="P139">
        <v>77</v>
      </c>
      <c r="Q139" t="b">
        <v>1</v>
      </c>
      <c r="R139">
        <v>7.14</v>
      </c>
      <c r="S139">
        <v>0</v>
      </c>
      <c r="T139" s="77">
        <v>245.14</v>
      </c>
      <c r="U139" s="79">
        <v>1.1438036580813735</v>
      </c>
      <c r="V139" s="81">
        <v>1200</v>
      </c>
    </row>
    <row r="140" spans="1:22" x14ac:dyDescent="0.25">
      <c r="A140" t="s">
        <v>25</v>
      </c>
      <c r="B140" t="s">
        <v>217</v>
      </c>
      <c r="C140" t="s">
        <v>218</v>
      </c>
      <c r="D140">
        <v>363</v>
      </c>
      <c r="F140" s="77">
        <v>341.21999999999997</v>
      </c>
      <c r="G140">
        <v>341.21999999999997</v>
      </c>
      <c r="H140" t="s">
        <v>388</v>
      </c>
      <c r="I140" t="s">
        <v>389</v>
      </c>
      <c r="O140">
        <v>364</v>
      </c>
      <c r="P140">
        <v>77</v>
      </c>
      <c r="Q140" t="b">
        <v>1</v>
      </c>
      <c r="R140">
        <v>10.92</v>
      </c>
      <c r="S140">
        <v>0</v>
      </c>
      <c r="T140" s="77">
        <v>374.92</v>
      </c>
      <c r="U140" s="79">
        <v>1.0987632612390834</v>
      </c>
      <c r="V140" s="81">
        <v>987.63261239083408</v>
      </c>
    </row>
    <row r="141" spans="1:22" x14ac:dyDescent="0.25">
      <c r="B141" t="s">
        <v>36</v>
      </c>
      <c r="C141" t="s">
        <v>37</v>
      </c>
      <c r="D141">
        <v>236</v>
      </c>
      <c r="F141" s="77">
        <v>221.83999999999997</v>
      </c>
      <c r="G141">
        <v>221.83999999999997</v>
      </c>
      <c r="H141" t="s">
        <v>394</v>
      </c>
      <c r="I141" t="s">
        <v>395</v>
      </c>
      <c r="J141" t="s">
        <v>396</v>
      </c>
      <c r="O141">
        <v>0</v>
      </c>
      <c r="P141">
        <v>0</v>
      </c>
      <c r="Q141" t="b">
        <v>0</v>
      </c>
      <c r="R141">
        <v>0</v>
      </c>
      <c r="S141">
        <v>0</v>
      </c>
      <c r="T141" s="77">
        <v>0</v>
      </c>
      <c r="U141" s="79">
        <v>0</v>
      </c>
      <c r="V141" s="81">
        <v>0</v>
      </c>
    </row>
    <row r="142" spans="1:22" x14ac:dyDescent="0.25">
      <c r="A142" t="s">
        <v>28</v>
      </c>
      <c r="B142" t="s">
        <v>235</v>
      </c>
      <c r="C142" t="s">
        <v>236</v>
      </c>
      <c r="D142">
        <v>376</v>
      </c>
      <c r="F142" s="77">
        <v>353.44</v>
      </c>
      <c r="G142">
        <v>353.44</v>
      </c>
      <c r="O142">
        <v>377</v>
      </c>
      <c r="P142">
        <v>80</v>
      </c>
      <c r="Q142" t="b">
        <v>1</v>
      </c>
      <c r="R142">
        <v>11.309999999999999</v>
      </c>
      <c r="S142">
        <v>0</v>
      </c>
      <c r="T142" s="77">
        <v>388.31</v>
      </c>
      <c r="U142" s="79">
        <v>1.0986588954277954</v>
      </c>
      <c r="V142" s="81">
        <v>986.5889542779538</v>
      </c>
    </row>
    <row r="143" spans="1:22" x14ac:dyDescent="0.25">
      <c r="A143" t="s">
        <v>26</v>
      </c>
      <c r="B143" t="s">
        <v>92</v>
      </c>
      <c r="C143" t="s">
        <v>93</v>
      </c>
      <c r="D143">
        <v>202</v>
      </c>
      <c r="F143" s="77">
        <v>189.88</v>
      </c>
      <c r="G143">
        <v>189.88</v>
      </c>
      <c r="O143">
        <v>205</v>
      </c>
      <c r="P143">
        <v>80</v>
      </c>
      <c r="Q143" t="b">
        <v>1</v>
      </c>
      <c r="R143">
        <v>6.1499999999999995</v>
      </c>
      <c r="S143">
        <v>0</v>
      </c>
      <c r="T143" s="77">
        <v>211.15</v>
      </c>
      <c r="U143" s="79">
        <v>1.1120181167052876</v>
      </c>
      <c r="V143" s="81">
        <v>1120.1811670528762</v>
      </c>
    </row>
    <row r="144" spans="1:22" x14ac:dyDescent="0.25">
      <c r="A144" t="s">
        <v>26</v>
      </c>
      <c r="B144" t="s">
        <v>122</v>
      </c>
      <c r="C144" t="s">
        <v>123</v>
      </c>
      <c r="D144">
        <v>539</v>
      </c>
      <c r="F144" s="77">
        <v>506.65999999999997</v>
      </c>
      <c r="G144">
        <v>506.65999999999997</v>
      </c>
      <c r="O144">
        <v>551</v>
      </c>
      <c r="P144">
        <v>79</v>
      </c>
      <c r="Q144" t="b">
        <v>1</v>
      </c>
      <c r="R144">
        <v>16.53</v>
      </c>
      <c r="S144">
        <v>0</v>
      </c>
      <c r="T144" s="77">
        <v>567.53</v>
      </c>
      <c r="U144" s="79">
        <v>1.1201397386807721</v>
      </c>
      <c r="V144" s="81">
        <v>1200</v>
      </c>
    </row>
    <row r="145" spans="1:22" x14ac:dyDescent="0.25">
      <c r="B145" t="s">
        <v>175</v>
      </c>
      <c r="C145" t="s">
        <v>176</v>
      </c>
      <c r="D145">
        <v>549</v>
      </c>
      <c r="F145" s="77">
        <v>516.05999999999995</v>
      </c>
      <c r="G145">
        <v>516.05999999999995</v>
      </c>
      <c r="O145">
        <v>0</v>
      </c>
      <c r="P145">
        <v>0</v>
      </c>
      <c r="Q145" t="b">
        <v>0</v>
      </c>
      <c r="R145">
        <v>0</v>
      </c>
      <c r="S145">
        <v>0</v>
      </c>
      <c r="T145" s="77">
        <v>0</v>
      </c>
      <c r="U145" s="79">
        <v>0</v>
      </c>
      <c r="V145" s="81">
        <v>0</v>
      </c>
    </row>
    <row r="146" spans="1:22" x14ac:dyDescent="0.25">
      <c r="A146" t="s">
        <v>25</v>
      </c>
      <c r="B146" t="s">
        <v>155</v>
      </c>
      <c r="C146" t="s">
        <v>156</v>
      </c>
      <c r="D146">
        <v>508</v>
      </c>
      <c r="F146" s="77">
        <v>477.52</v>
      </c>
      <c r="G146">
        <v>477.52</v>
      </c>
      <c r="O146">
        <v>521</v>
      </c>
      <c r="P146">
        <v>79</v>
      </c>
      <c r="Q146" t="b">
        <v>1</v>
      </c>
      <c r="R146">
        <v>15.629999999999999</v>
      </c>
      <c r="S146">
        <v>0</v>
      </c>
      <c r="T146" s="77">
        <v>536.63</v>
      </c>
      <c r="U146" s="79">
        <v>1.1237853911878037</v>
      </c>
      <c r="V146" s="81">
        <v>1200</v>
      </c>
    </row>
    <row r="147" spans="1:22" x14ac:dyDescent="0.25">
      <c r="B147" t="s">
        <v>48</v>
      </c>
      <c r="C147" t="s">
        <v>49</v>
      </c>
      <c r="D147">
        <v>436</v>
      </c>
      <c r="F147" s="77">
        <v>409.84</v>
      </c>
      <c r="G147">
        <v>409.84</v>
      </c>
      <c r="H147" t="s">
        <v>388</v>
      </c>
      <c r="I147" t="s">
        <v>398</v>
      </c>
      <c r="L147" t="s">
        <v>393</v>
      </c>
      <c r="O147">
        <v>0</v>
      </c>
      <c r="P147">
        <v>0</v>
      </c>
      <c r="Q147" t="b">
        <v>0</v>
      </c>
      <c r="R147">
        <v>0</v>
      </c>
      <c r="S147">
        <v>0</v>
      </c>
      <c r="T147" s="77">
        <v>0</v>
      </c>
      <c r="U147" s="79">
        <v>0</v>
      </c>
      <c r="V147" s="81">
        <v>0</v>
      </c>
    </row>
    <row r="148" spans="1:22" x14ac:dyDescent="0.25">
      <c r="A148" t="s">
        <v>29</v>
      </c>
      <c r="B148" t="s">
        <v>161</v>
      </c>
      <c r="C148" t="s">
        <v>162</v>
      </c>
      <c r="D148">
        <v>352</v>
      </c>
      <c r="F148" s="77">
        <v>330.88</v>
      </c>
      <c r="G148">
        <v>330.88</v>
      </c>
      <c r="O148">
        <v>367</v>
      </c>
      <c r="P148">
        <v>80</v>
      </c>
      <c r="Q148" t="b">
        <v>1</v>
      </c>
      <c r="R148">
        <v>11.01</v>
      </c>
      <c r="S148">
        <v>0</v>
      </c>
      <c r="T148" s="77">
        <v>378.01</v>
      </c>
      <c r="U148" s="79">
        <v>1.1424383462282399</v>
      </c>
      <c r="V148" s="81">
        <v>1200</v>
      </c>
    </row>
    <row r="149" spans="1:22" x14ac:dyDescent="0.25">
      <c r="A149" t="s">
        <v>29</v>
      </c>
      <c r="B149" t="s">
        <v>289</v>
      </c>
      <c r="C149" t="s">
        <v>290</v>
      </c>
      <c r="D149">
        <v>492</v>
      </c>
      <c r="F149" s="77">
        <v>462.47999999999996</v>
      </c>
      <c r="G149">
        <v>462.47999999999996</v>
      </c>
      <c r="H149" t="s">
        <v>388</v>
      </c>
      <c r="I149" t="s">
        <v>389</v>
      </c>
      <c r="J149" t="s">
        <v>397</v>
      </c>
      <c r="O149">
        <v>493</v>
      </c>
      <c r="P149">
        <v>79</v>
      </c>
      <c r="Q149" t="b">
        <v>1</v>
      </c>
      <c r="R149">
        <v>14.79</v>
      </c>
      <c r="S149">
        <v>0</v>
      </c>
      <c r="T149" s="77">
        <v>507.79</v>
      </c>
      <c r="U149" s="79">
        <v>1.0979718041861271</v>
      </c>
      <c r="V149" s="81">
        <v>979.71804186127054</v>
      </c>
    </row>
    <row r="150" spans="1:22" x14ac:dyDescent="0.25">
      <c r="A150" t="s">
        <v>25</v>
      </c>
      <c r="B150" t="s">
        <v>139</v>
      </c>
      <c r="C150" t="s">
        <v>140</v>
      </c>
      <c r="D150">
        <v>414</v>
      </c>
      <c r="F150" s="77">
        <v>389.15999999999997</v>
      </c>
      <c r="G150">
        <v>389.15999999999997</v>
      </c>
      <c r="O150">
        <v>435</v>
      </c>
      <c r="P150">
        <v>82</v>
      </c>
      <c r="Q150" t="b">
        <v>1</v>
      </c>
      <c r="R150">
        <v>13.049999999999999</v>
      </c>
      <c r="S150">
        <v>0</v>
      </c>
      <c r="T150" s="77">
        <v>448.05</v>
      </c>
      <c r="U150" s="79">
        <v>1.1513259327782919</v>
      </c>
      <c r="V150" s="81">
        <v>1200</v>
      </c>
    </row>
    <row r="151" spans="1:22" x14ac:dyDescent="0.25">
      <c r="A151" t="s">
        <v>28</v>
      </c>
      <c r="B151" t="s">
        <v>321</v>
      </c>
      <c r="C151" t="s">
        <v>322</v>
      </c>
      <c r="D151">
        <v>373</v>
      </c>
      <c r="F151" s="77">
        <v>350.62</v>
      </c>
      <c r="G151">
        <v>350.62</v>
      </c>
      <c r="H151" t="s">
        <v>388</v>
      </c>
      <c r="I151" t="s">
        <v>392</v>
      </c>
      <c r="L151" t="s">
        <v>417</v>
      </c>
      <c r="O151">
        <v>388</v>
      </c>
      <c r="P151">
        <v>64</v>
      </c>
      <c r="Q151" t="b">
        <v>0</v>
      </c>
      <c r="R151">
        <v>0</v>
      </c>
      <c r="S151">
        <v>0</v>
      </c>
      <c r="T151" s="77">
        <v>388</v>
      </c>
      <c r="U151" s="79">
        <v>1.1066111459699961</v>
      </c>
      <c r="V151" s="81">
        <v>1066.111459699961</v>
      </c>
    </row>
    <row r="152" spans="1:22" x14ac:dyDescent="0.25">
      <c r="B152" t="s">
        <v>325</v>
      </c>
      <c r="C152" t="s">
        <v>326</v>
      </c>
      <c r="D152">
        <v>241</v>
      </c>
      <c r="F152" s="77">
        <v>226.54</v>
      </c>
      <c r="G152">
        <v>226.54</v>
      </c>
      <c r="H152" t="s">
        <v>388</v>
      </c>
      <c r="I152" t="s">
        <v>398</v>
      </c>
      <c r="O152">
        <v>0</v>
      </c>
      <c r="P152">
        <v>0</v>
      </c>
      <c r="Q152" t="b">
        <v>0</v>
      </c>
      <c r="R152">
        <v>0</v>
      </c>
      <c r="S152">
        <v>0</v>
      </c>
      <c r="T152" s="77">
        <v>0</v>
      </c>
      <c r="U152" s="79">
        <v>0</v>
      </c>
      <c r="V152" s="81">
        <v>0</v>
      </c>
    </row>
    <row r="153" spans="1:22" x14ac:dyDescent="0.25">
      <c r="A153" t="s">
        <v>26</v>
      </c>
      <c r="B153" t="s">
        <v>159</v>
      </c>
      <c r="C153" t="s">
        <v>160</v>
      </c>
      <c r="D153">
        <v>305</v>
      </c>
      <c r="F153" s="77">
        <v>286.7</v>
      </c>
      <c r="G153">
        <v>286.7</v>
      </c>
      <c r="H153" t="s">
        <v>407</v>
      </c>
      <c r="I153" t="s">
        <v>392</v>
      </c>
      <c r="L153" t="s">
        <v>411</v>
      </c>
      <c r="O153">
        <v>312</v>
      </c>
      <c r="P153">
        <v>80</v>
      </c>
      <c r="Q153" t="b">
        <v>1</v>
      </c>
      <c r="R153">
        <v>9.36</v>
      </c>
      <c r="S153">
        <v>0</v>
      </c>
      <c r="T153" s="77">
        <v>321.36</v>
      </c>
      <c r="U153" s="79">
        <v>1.1208929194279735</v>
      </c>
      <c r="V153" s="81">
        <v>1200</v>
      </c>
    </row>
    <row r="154" spans="1:22" x14ac:dyDescent="0.25">
      <c r="A154" t="s">
        <v>29</v>
      </c>
      <c r="B154" t="s">
        <v>361</v>
      </c>
      <c r="C154" t="s">
        <v>362</v>
      </c>
      <c r="D154">
        <v>337</v>
      </c>
      <c r="F154" s="77">
        <v>316.77999999999997</v>
      </c>
      <c r="G154">
        <v>316.77999999999997</v>
      </c>
      <c r="H154" t="s">
        <v>388</v>
      </c>
      <c r="I154" t="s">
        <v>389</v>
      </c>
      <c r="J154" t="s">
        <v>390</v>
      </c>
      <c r="O154">
        <v>344</v>
      </c>
      <c r="P154">
        <v>78</v>
      </c>
      <c r="Q154" t="b">
        <v>1</v>
      </c>
      <c r="R154">
        <v>10.32</v>
      </c>
      <c r="S154">
        <v>0</v>
      </c>
      <c r="T154" s="77">
        <v>354.32</v>
      </c>
      <c r="U154" s="79">
        <v>1.1185049561209672</v>
      </c>
      <c r="V154" s="81">
        <v>1185.0495612096722</v>
      </c>
    </row>
    <row r="155" spans="1:22" x14ac:dyDescent="0.25">
      <c r="A155" t="s">
        <v>25</v>
      </c>
      <c r="B155" t="s">
        <v>305</v>
      </c>
      <c r="C155" t="s">
        <v>306</v>
      </c>
      <c r="D155">
        <v>501</v>
      </c>
      <c r="F155" s="77">
        <v>470.94</v>
      </c>
      <c r="G155">
        <v>470.94</v>
      </c>
      <c r="O155">
        <v>497</v>
      </c>
      <c r="P155">
        <v>77</v>
      </c>
      <c r="Q155" t="b">
        <v>1</v>
      </c>
      <c r="R155">
        <v>14.91</v>
      </c>
      <c r="S155">
        <v>0</v>
      </c>
      <c r="T155" s="77">
        <v>511.91</v>
      </c>
      <c r="U155" s="79">
        <v>1.086996220325307</v>
      </c>
      <c r="V155" s="81">
        <v>869.96220325306956</v>
      </c>
    </row>
    <row r="156" spans="1:22" x14ac:dyDescent="0.25">
      <c r="A156" t="s">
        <v>28</v>
      </c>
      <c r="B156" t="s">
        <v>219</v>
      </c>
      <c r="C156" t="s">
        <v>220</v>
      </c>
      <c r="D156">
        <v>341</v>
      </c>
      <c r="F156" s="77">
        <v>320.53999999999996</v>
      </c>
      <c r="G156">
        <v>320.53999999999996</v>
      </c>
      <c r="H156" t="s">
        <v>407</v>
      </c>
      <c r="I156" t="s">
        <v>405</v>
      </c>
      <c r="O156">
        <v>334</v>
      </c>
      <c r="P156">
        <v>77</v>
      </c>
      <c r="Q156" t="b">
        <v>1</v>
      </c>
      <c r="R156">
        <v>10.02</v>
      </c>
      <c r="S156">
        <v>0</v>
      </c>
      <c r="T156" s="77">
        <v>344.02</v>
      </c>
      <c r="U156" s="79">
        <v>1.0732513882822736</v>
      </c>
      <c r="V156" s="81">
        <v>732.51388282273626</v>
      </c>
    </row>
    <row r="157" spans="1:22" x14ac:dyDescent="0.25">
      <c r="A157" t="s">
        <v>25</v>
      </c>
      <c r="B157" t="s">
        <v>279</v>
      </c>
      <c r="C157" t="s">
        <v>280</v>
      </c>
      <c r="D157">
        <v>400</v>
      </c>
      <c r="F157" s="77">
        <v>376</v>
      </c>
      <c r="G157">
        <v>376</v>
      </c>
      <c r="O157">
        <v>401</v>
      </c>
      <c r="P157">
        <v>76</v>
      </c>
      <c r="Q157" t="b">
        <v>1</v>
      </c>
      <c r="R157">
        <v>12.03</v>
      </c>
      <c r="S157">
        <v>0</v>
      </c>
      <c r="T157" s="77">
        <v>413.03</v>
      </c>
      <c r="U157" s="79">
        <v>1.0984840425531914</v>
      </c>
      <c r="V157" s="81">
        <v>984.84042553191432</v>
      </c>
    </row>
    <row r="158" spans="1:22" x14ac:dyDescent="0.25">
      <c r="A158" t="s">
        <v>25</v>
      </c>
      <c r="B158" t="s">
        <v>227</v>
      </c>
      <c r="C158" t="s">
        <v>228</v>
      </c>
      <c r="D158">
        <v>364</v>
      </c>
      <c r="F158" s="77">
        <v>342.15999999999997</v>
      </c>
      <c r="G158">
        <v>342.15999999999997</v>
      </c>
      <c r="O158">
        <v>374</v>
      </c>
      <c r="P158">
        <v>78</v>
      </c>
      <c r="Q158" t="b">
        <v>1</v>
      </c>
      <c r="R158">
        <v>11.219999999999999</v>
      </c>
      <c r="S158">
        <v>0</v>
      </c>
      <c r="T158" s="77">
        <v>385.22</v>
      </c>
      <c r="U158" s="79">
        <v>1.1258475566986208</v>
      </c>
      <c r="V158" s="81">
        <v>1200</v>
      </c>
    </row>
    <row r="159" spans="1:22" x14ac:dyDescent="0.25">
      <c r="A159" t="s">
        <v>29</v>
      </c>
      <c r="B159" t="s">
        <v>285</v>
      </c>
      <c r="C159" t="s">
        <v>286</v>
      </c>
      <c r="D159">
        <v>479</v>
      </c>
      <c r="F159" s="77">
        <v>450.26</v>
      </c>
      <c r="G159">
        <v>450.26</v>
      </c>
      <c r="O159">
        <v>494</v>
      </c>
      <c r="P159">
        <v>78</v>
      </c>
      <c r="Q159" t="b">
        <v>1</v>
      </c>
      <c r="R159">
        <v>14.82</v>
      </c>
      <c r="S159">
        <v>0</v>
      </c>
      <c r="T159" s="77">
        <v>508.82</v>
      </c>
      <c r="U159" s="79">
        <v>1.130058188602141</v>
      </c>
      <c r="V159" s="81">
        <v>1200</v>
      </c>
    </row>
    <row r="160" spans="1:22" x14ac:dyDescent="0.25">
      <c r="A160" t="s">
        <v>29</v>
      </c>
      <c r="B160" t="s">
        <v>283</v>
      </c>
      <c r="C160" t="s">
        <v>284</v>
      </c>
      <c r="D160">
        <v>426</v>
      </c>
      <c r="F160" s="77">
        <v>400.44</v>
      </c>
      <c r="G160">
        <v>400.44</v>
      </c>
      <c r="O160">
        <v>445</v>
      </c>
      <c r="P160">
        <v>75</v>
      </c>
      <c r="Q160" t="b">
        <v>0</v>
      </c>
      <c r="R160">
        <v>0</v>
      </c>
      <c r="S160">
        <v>0</v>
      </c>
      <c r="T160" s="77">
        <v>445</v>
      </c>
      <c r="U160" s="79">
        <v>1.1112775946458895</v>
      </c>
      <c r="V160" s="81">
        <v>1112.7759464588949</v>
      </c>
    </row>
    <row r="161" spans="1:22" x14ac:dyDescent="0.25">
      <c r="A161" t="s">
        <v>26</v>
      </c>
      <c r="B161" t="s">
        <v>124</v>
      </c>
      <c r="C161" t="s">
        <v>125</v>
      </c>
      <c r="D161">
        <v>335</v>
      </c>
      <c r="F161" s="77">
        <v>314.89999999999998</v>
      </c>
      <c r="G161">
        <v>314.89999999999998</v>
      </c>
      <c r="O161">
        <v>343</v>
      </c>
      <c r="P161">
        <v>75</v>
      </c>
      <c r="Q161" t="b">
        <v>0</v>
      </c>
      <c r="R161">
        <v>0</v>
      </c>
      <c r="S161">
        <v>0</v>
      </c>
      <c r="T161" s="77">
        <v>343</v>
      </c>
      <c r="U161" s="79">
        <v>1.0892346776754527</v>
      </c>
      <c r="V161" s="81">
        <v>892.34677675452679</v>
      </c>
    </row>
    <row r="162" spans="1:22" x14ac:dyDescent="0.25">
      <c r="A162" t="s">
        <v>29</v>
      </c>
      <c r="B162" t="s">
        <v>96</v>
      </c>
      <c r="C162" t="s">
        <v>97</v>
      </c>
      <c r="D162">
        <v>439</v>
      </c>
      <c r="F162" s="77">
        <v>412.65999999999997</v>
      </c>
      <c r="G162">
        <v>412.65999999999997</v>
      </c>
      <c r="O162">
        <v>453</v>
      </c>
      <c r="P162">
        <v>81</v>
      </c>
      <c r="Q162" t="b">
        <v>1</v>
      </c>
      <c r="R162">
        <v>13.59</v>
      </c>
      <c r="S162">
        <v>0</v>
      </c>
      <c r="T162" s="77">
        <v>466.59</v>
      </c>
      <c r="U162" s="79">
        <v>1.1306887025638541</v>
      </c>
      <c r="V162" s="81">
        <v>1200</v>
      </c>
    </row>
    <row r="163" spans="1:22" x14ac:dyDescent="0.25">
      <c r="A163" t="s">
        <v>25</v>
      </c>
      <c r="B163" t="s">
        <v>329</v>
      </c>
      <c r="C163" t="s">
        <v>330</v>
      </c>
      <c r="D163">
        <v>365</v>
      </c>
      <c r="F163" s="77">
        <v>343.09999999999997</v>
      </c>
      <c r="G163">
        <v>343.09999999999997</v>
      </c>
      <c r="O163">
        <v>366</v>
      </c>
      <c r="P163">
        <v>80</v>
      </c>
      <c r="Q163" t="b">
        <v>1</v>
      </c>
      <c r="R163">
        <v>10.98</v>
      </c>
      <c r="S163">
        <v>0</v>
      </c>
      <c r="T163" s="77">
        <v>376.98</v>
      </c>
      <c r="U163" s="79">
        <v>1.0987467210725737</v>
      </c>
      <c r="V163" s="81">
        <v>987.46721072573655</v>
      </c>
    </row>
    <row r="164" spans="1:22" x14ac:dyDescent="0.25">
      <c r="B164" t="s">
        <v>386</v>
      </c>
      <c r="C164" t="s">
        <v>387</v>
      </c>
      <c r="D164">
        <v>309</v>
      </c>
      <c r="F164" s="77">
        <v>290.45999999999998</v>
      </c>
      <c r="G164">
        <v>290.45999999999998</v>
      </c>
      <c r="O164">
        <v>0</v>
      </c>
      <c r="P164">
        <v>0</v>
      </c>
      <c r="Q164" t="b">
        <v>0</v>
      </c>
      <c r="R164">
        <v>0</v>
      </c>
      <c r="S164">
        <v>0</v>
      </c>
      <c r="T164" s="77">
        <v>0</v>
      </c>
      <c r="U164" s="79">
        <v>0</v>
      </c>
      <c r="V164" s="81">
        <v>0</v>
      </c>
    </row>
    <row r="165" spans="1:22" x14ac:dyDescent="0.25">
      <c r="A165" t="s">
        <v>25</v>
      </c>
      <c r="B165" t="s">
        <v>116</v>
      </c>
      <c r="C165" t="s">
        <v>117</v>
      </c>
      <c r="D165">
        <v>332</v>
      </c>
      <c r="F165" s="77">
        <v>312.08</v>
      </c>
      <c r="G165">
        <v>312.08</v>
      </c>
      <c r="O165">
        <v>344</v>
      </c>
      <c r="P165">
        <v>79</v>
      </c>
      <c r="Q165" t="b">
        <v>1</v>
      </c>
      <c r="R165">
        <v>10.32</v>
      </c>
      <c r="S165">
        <v>0</v>
      </c>
      <c r="T165" s="77">
        <v>354.32</v>
      </c>
      <c r="U165" s="79">
        <v>1.1353499102794156</v>
      </c>
      <c r="V165" s="81">
        <v>1200</v>
      </c>
    </row>
    <row r="166" spans="1:22" x14ac:dyDescent="0.25">
      <c r="A166" t="s">
        <v>26</v>
      </c>
      <c r="B166" t="s">
        <v>112</v>
      </c>
      <c r="C166" t="s">
        <v>113</v>
      </c>
      <c r="D166">
        <v>443</v>
      </c>
      <c r="F166" s="77">
        <v>416.41999999999996</v>
      </c>
      <c r="G166">
        <v>416.41999999999996</v>
      </c>
      <c r="O166">
        <v>450</v>
      </c>
      <c r="P166">
        <v>77</v>
      </c>
      <c r="Q166" t="b">
        <v>1</v>
      </c>
      <c r="R166">
        <v>13.5</v>
      </c>
      <c r="S166">
        <v>0</v>
      </c>
      <c r="T166" s="77">
        <v>463.5</v>
      </c>
      <c r="U166" s="79">
        <v>1.1130589308870853</v>
      </c>
      <c r="V166" s="81">
        <v>1130.5893088708531</v>
      </c>
    </row>
    <row r="167" spans="1:22" x14ac:dyDescent="0.25">
      <c r="B167" t="s">
        <v>291</v>
      </c>
      <c r="C167" t="s">
        <v>292</v>
      </c>
      <c r="D167">
        <v>415</v>
      </c>
      <c r="F167" s="77">
        <v>390.09999999999997</v>
      </c>
      <c r="G167">
        <v>390.09999999999997</v>
      </c>
      <c r="O167">
        <v>0</v>
      </c>
      <c r="P167">
        <v>0</v>
      </c>
      <c r="Q167" t="b">
        <v>0</v>
      </c>
      <c r="R167">
        <v>0</v>
      </c>
      <c r="S167">
        <v>0</v>
      </c>
      <c r="T167" s="77">
        <v>0</v>
      </c>
      <c r="U167" s="79">
        <v>0</v>
      </c>
      <c r="V167" s="81">
        <v>0</v>
      </c>
    </row>
    <row r="168" spans="1:22" x14ac:dyDescent="0.25">
      <c r="B168" t="s">
        <v>319</v>
      </c>
      <c r="C168" t="s">
        <v>320</v>
      </c>
      <c r="D168">
        <v>357</v>
      </c>
      <c r="F168" s="77">
        <v>335.58</v>
      </c>
      <c r="G168">
        <v>335.58</v>
      </c>
      <c r="O168">
        <v>0</v>
      </c>
      <c r="P168">
        <v>0</v>
      </c>
      <c r="Q168" t="b">
        <v>0</v>
      </c>
      <c r="R168">
        <v>0</v>
      </c>
      <c r="S168">
        <v>0</v>
      </c>
      <c r="T168" s="77">
        <v>0</v>
      </c>
      <c r="U168" s="79">
        <v>0</v>
      </c>
      <c r="V168" s="81">
        <v>0</v>
      </c>
    </row>
    <row r="169" spans="1:22" x14ac:dyDescent="0.25">
      <c r="A169" t="s">
        <v>25</v>
      </c>
      <c r="B169" t="s">
        <v>275</v>
      </c>
      <c r="C169" t="s">
        <v>276</v>
      </c>
      <c r="D169">
        <v>426</v>
      </c>
      <c r="F169" s="77">
        <v>400.44</v>
      </c>
      <c r="G169">
        <v>400.44</v>
      </c>
      <c r="O169">
        <v>436</v>
      </c>
      <c r="P169">
        <v>77</v>
      </c>
      <c r="Q169" t="b">
        <v>1</v>
      </c>
      <c r="R169">
        <v>13.08</v>
      </c>
      <c r="S169">
        <v>0</v>
      </c>
      <c r="T169" s="77">
        <v>449.08</v>
      </c>
      <c r="U169" s="79">
        <v>1.1214663869743282</v>
      </c>
      <c r="V169" s="81">
        <v>1200</v>
      </c>
    </row>
    <row r="170" spans="1:22" x14ac:dyDescent="0.25">
      <c r="A170" t="s">
        <v>28</v>
      </c>
      <c r="B170" t="s">
        <v>132</v>
      </c>
      <c r="C170" t="s">
        <v>133</v>
      </c>
      <c r="D170">
        <v>290</v>
      </c>
      <c r="F170" s="77">
        <v>272.59999999999997</v>
      </c>
      <c r="G170">
        <v>272.59999999999997</v>
      </c>
      <c r="O170">
        <v>299</v>
      </c>
      <c r="P170">
        <v>68</v>
      </c>
      <c r="Q170" t="b">
        <v>0</v>
      </c>
      <c r="R170">
        <v>0</v>
      </c>
      <c r="S170">
        <v>0</v>
      </c>
      <c r="T170" s="77">
        <v>299</v>
      </c>
      <c r="U170" s="79">
        <v>1.0968451944240647</v>
      </c>
      <c r="V170" s="81">
        <v>968.45194424064698</v>
      </c>
    </row>
    <row r="171" spans="1:22" x14ac:dyDescent="0.25">
      <c r="A171" t="s">
        <v>26</v>
      </c>
      <c r="B171" t="s">
        <v>78</v>
      </c>
      <c r="C171" t="s">
        <v>79</v>
      </c>
      <c r="D171">
        <v>380</v>
      </c>
      <c r="F171" s="77">
        <v>357.2</v>
      </c>
      <c r="G171">
        <v>357.2</v>
      </c>
      <c r="O171">
        <v>382</v>
      </c>
      <c r="P171">
        <v>78</v>
      </c>
      <c r="Q171" t="b">
        <v>1</v>
      </c>
      <c r="R171">
        <v>11.459999999999999</v>
      </c>
      <c r="S171">
        <v>0</v>
      </c>
      <c r="T171" s="77">
        <v>393.46</v>
      </c>
      <c r="U171" s="79">
        <v>1.1015117581187011</v>
      </c>
      <c r="V171" s="81">
        <v>1015.1175811870106</v>
      </c>
    </row>
    <row r="172" spans="1:22" x14ac:dyDescent="0.25">
      <c r="A172" t="s">
        <v>29</v>
      </c>
      <c r="B172" t="s">
        <v>313</v>
      </c>
      <c r="C172" t="s">
        <v>314</v>
      </c>
      <c r="D172">
        <v>453</v>
      </c>
      <c r="F172" s="77">
        <v>425.82</v>
      </c>
      <c r="G172">
        <v>425.82</v>
      </c>
      <c r="H172" t="s">
        <v>388</v>
      </c>
      <c r="I172" t="s">
        <v>389</v>
      </c>
      <c r="J172" t="s">
        <v>401</v>
      </c>
      <c r="O172">
        <v>465</v>
      </c>
      <c r="P172">
        <v>78</v>
      </c>
      <c r="Q172" t="b">
        <v>1</v>
      </c>
      <c r="R172">
        <v>13.95</v>
      </c>
      <c r="S172">
        <v>0</v>
      </c>
      <c r="T172" s="77">
        <v>478.95</v>
      </c>
      <c r="U172" s="79">
        <v>1.1247710300126814</v>
      </c>
      <c r="V172" s="81">
        <v>1200</v>
      </c>
    </row>
    <row r="173" spans="1:22" x14ac:dyDescent="0.25">
      <c r="A173" t="s">
        <v>29</v>
      </c>
      <c r="B173" t="s">
        <v>341</v>
      </c>
      <c r="C173" t="s">
        <v>342</v>
      </c>
      <c r="D173">
        <v>378</v>
      </c>
      <c r="F173" s="77">
        <v>355.32</v>
      </c>
      <c r="G173">
        <v>355.32</v>
      </c>
      <c r="O173">
        <v>396</v>
      </c>
      <c r="P173">
        <v>81</v>
      </c>
      <c r="Q173" t="b">
        <v>1</v>
      </c>
      <c r="R173">
        <v>11.879999999999999</v>
      </c>
      <c r="S173">
        <v>0</v>
      </c>
      <c r="T173" s="77">
        <v>407.88</v>
      </c>
      <c r="U173" s="79">
        <v>1.1479229989868287</v>
      </c>
      <c r="V173" s="81">
        <v>1200</v>
      </c>
    </row>
    <row r="174" spans="1:22" x14ac:dyDescent="0.25">
      <c r="A174" t="s">
        <v>28</v>
      </c>
      <c r="B174" t="s">
        <v>311</v>
      </c>
      <c r="C174" t="s">
        <v>312</v>
      </c>
      <c r="D174">
        <v>417</v>
      </c>
      <c r="F174" s="77">
        <v>391.97999999999996</v>
      </c>
      <c r="G174">
        <v>391.97999999999996</v>
      </c>
      <c r="H174" t="s">
        <v>388</v>
      </c>
      <c r="I174" t="s">
        <v>389</v>
      </c>
      <c r="J174" t="s">
        <v>416</v>
      </c>
      <c r="O174">
        <v>431</v>
      </c>
      <c r="P174">
        <v>80</v>
      </c>
      <c r="Q174" t="b">
        <v>1</v>
      </c>
      <c r="R174">
        <v>12.93</v>
      </c>
      <c r="S174">
        <v>0</v>
      </c>
      <c r="T174" s="77">
        <v>443.93</v>
      </c>
      <c r="U174" s="79">
        <v>1.1325322720546969</v>
      </c>
      <c r="V174" s="81">
        <v>1200</v>
      </c>
    </row>
    <row r="175" spans="1:22" x14ac:dyDescent="0.25">
      <c r="A175" t="s">
        <v>29</v>
      </c>
      <c r="B175" t="s">
        <v>141</v>
      </c>
      <c r="C175" t="s">
        <v>142</v>
      </c>
      <c r="D175">
        <v>375</v>
      </c>
      <c r="F175" s="77">
        <v>352.5</v>
      </c>
      <c r="G175">
        <v>352.5</v>
      </c>
      <c r="O175">
        <v>389</v>
      </c>
      <c r="P175">
        <v>77</v>
      </c>
      <c r="Q175" t="b">
        <v>1</v>
      </c>
      <c r="R175">
        <v>11.67</v>
      </c>
      <c r="S175">
        <v>0</v>
      </c>
      <c r="T175" s="77">
        <v>400.67</v>
      </c>
      <c r="U175" s="79">
        <v>1.1366524822695037</v>
      </c>
      <c r="V175" s="81">
        <v>1200</v>
      </c>
    </row>
    <row r="176" spans="1:22" x14ac:dyDescent="0.25">
      <c r="A176" t="s">
        <v>26</v>
      </c>
      <c r="B176" t="s">
        <v>243</v>
      </c>
      <c r="C176" t="s">
        <v>244</v>
      </c>
      <c r="D176">
        <v>292</v>
      </c>
      <c r="F176" s="77">
        <v>274.47999999999996</v>
      </c>
      <c r="G176">
        <v>274.47999999999996</v>
      </c>
      <c r="O176">
        <v>296</v>
      </c>
      <c r="P176">
        <v>57</v>
      </c>
      <c r="Q176" t="b">
        <v>0</v>
      </c>
      <c r="R176">
        <v>0</v>
      </c>
      <c r="S176">
        <v>0</v>
      </c>
      <c r="T176" s="77">
        <v>296</v>
      </c>
      <c r="U176" s="79">
        <v>1.0784027980180706</v>
      </c>
      <c r="V176" s="81">
        <v>784.02798018070598</v>
      </c>
    </row>
    <row r="177" spans="1:22" x14ac:dyDescent="0.25">
      <c r="A177" t="s">
        <v>26</v>
      </c>
      <c r="B177" t="s">
        <v>339</v>
      </c>
      <c r="C177" t="s">
        <v>340</v>
      </c>
      <c r="D177">
        <v>471</v>
      </c>
      <c r="F177" s="77">
        <v>442.73999999999995</v>
      </c>
      <c r="G177">
        <v>442.73999999999995</v>
      </c>
      <c r="H177" t="s">
        <v>391</v>
      </c>
      <c r="I177" t="s">
        <v>392</v>
      </c>
      <c r="O177">
        <v>478</v>
      </c>
      <c r="P177">
        <v>76</v>
      </c>
      <c r="Q177" t="b">
        <v>1</v>
      </c>
      <c r="R177">
        <v>14.34</v>
      </c>
      <c r="S177">
        <v>0</v>
      </c>
      <c r="T177" s="77">
        <v>492.34</v>
      </c>
      <c r="U177" s="79">
        <v>1.1120296336450288</v>
      </c>
      <c r="V177" s="81">
        <v>1120.2963364502882</v>
      </c>
    </row>
    <row r="178" spans="1:22" x14ac:dyDescent="0.25">
      <c r="A178" t="s">
        <v>26</v>
      </c>
      <c r="B178" t="s">
        <v>179</v>
      </c>
      <c r="C178" t="s">
        <v>180</v>
      </c>
      <c r="D178">
        <v>508</v>
      </c>
      <c r="F178" s="77">
        <v>477.52</v>
      </c>
      <c r="G178">
        <v>477.52</v>
      </c>
      <c r="O178">
        <v>502</v>
      </c>
      <c r="P178">
        <v>78</v>
      </c>
      <c r="Q178" t="b">
        <v>1</v>
      </c>
      <c r="R178">
        <v>15.059999999999999</v>
      </c>
      <c r="S178">
        <v>0</v>
      </c>
      <c r="T178" s="77">
        <v>517.05999999999995</v>
      </c>
      <c r="U178" s="79">
        <v>1.0828028145417992</v>
      </c>
      <c r="V178" s="81">
        <v>828.0281454179916</v>
      </c>
    </row>
    <row r="179" spans="1:22" x14ac:dyDescent="0.25">
      <c r="B179" t="s">
        <v>309</v>
      </c>
      <c r="C179" t="s">
        <v>310</v>
      </c>
      <c r="D179">
        <v>400</v>
      </c>
      <c r="F179" s="77">
        <v>376</v>
      </c>
      <c r="G179">
        <v>376</v>
      </c>
      <c r="O179">
        <v>0</v>
      </c>
      <c r="P179">
        <v>0</v>
      </c>
      <c r="Q179" t="b">
        <v>0</v>
      </c>
      <c r="R179">
        <v>0</v>
      </c>
      <c r="S179">
        <v>0</v>
      </c>
      <c r="T179" s="77">
        <v>0</v>
      </c>
      <c r="U179" s="79">
        <v>0</v>
      </c>
      <c r="V179" s="81">
        <v>0</v>
      </c>
    </row>
    <row r="180" spans="1:22" x14ac:dyDescent="0.25">
      <c r="A180" t="s">
        <v>29</v>
      </c>
      <c r="B180" t="s">
        <v>213</v>
      </c>
      <c r="C180" t="s">
        <v>214</v>
      </c>
      <c r="D180">
        <v>580</v>
      </c>
      <c r="F180" s="77">
        <v>545.19999999999993</v>
      </c>
      <c r="G180">
        <v>545.19999999999993</v>
      </c>
      <c r="O180">
        <v>633</v>
      </c>
      <c r="P180">
        <v>65</v>
      </c>
      <c r="Q180" t="b">
        <v>0</v>
      </c>
      <c r="R180">
        <v>0</v>
      </c>
      <c r="S180">
        <v>0</v>
      </c>
      <c r="T180" s="77">
        <v>633</v>
      </c>
      <c r="U180" s="79">
        <v>1.1610418195157741</v>
      </c>
      <c r="V180" s="81">
        <v>1200</v>
      </c>
    </row>
    <row r="181" spans="1:22" x14ac:dyDescent="0.25">
      <c r="F181" s="77">
        <v>0</v>
      </c>
      <c r="G181">
        <v>0</v>
      </c>
      <c r="O181" t="s">
        <v>2025</v>
      </c>
      <c r="P181" t="s">
        <v>2025</v>
      </c>
      <c r="Q181" t="b">
        <v>0</v>
      </c>
      <c r="R181">
        <v>0</v>
      </c>
      <c r="S181">
        <v>0</v>
      </c>
      <c r="T181" s="77" t="e">
        <v>#VALUE!</v>
      </c>
      <c r="U181" s="79" t="e">
        <v>#VALUE!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23"/>
      <c r="C2" s="23"/>
      <c r="D2" s="23"/>
      <c r="E2" s="24"/>
    </row>
    <row r="3" spans="1:5" x14ac:dyDescent="0.2">
      <c r="A3" s="10" t="s">
        <v>23</v>
      </c>
      <c r="B3" s="23"/>
      <c r="C3" s="23"/>
      <c r="D3" s="23"/>
      <c r="E3" s="24"/>
    </row>
    <row r="4" spans="1:5" x14ac:dyDescent="0.2">
      <c r="A4" s="10" t="s">
        <v>23</v>
      </c>
      <c r="B4" s="23"/>
      <c r="C4" s="23"/>
      <c r="D4" s="23"/>
      <c r="E4" s="24"/>
    </row>
    <row r="5" spans="1:5" x14ac:dyDescent="0.2">
      <c r="A5" s="10" t="s">
        <v>23</v>
      </c>
      <c r="B5" s="23"/>
      <c r="C5" s="23"/>
      <c r="D5" s="23"/>
      <c r="E5" s="24"/>
    </row>
    <row r="6" spans="1:5" x14ac:dyDescent="0.2">
      <c r="A6" s="10" t="s">
        <v>23</v>
      </c>
      <c r="B6" s="23"/>
      <c r="C6" s="23"/>
      <c r="D6" s="23"/>
      <c r="E6" s="24"/>
    </row>
    <row r="7" spans="1:5" x14ac:dyDescent="0.2">
      <c r="A7" s="10" t="s">
        <v>23</v>
      </c>
      <c r="B7" s="23"/>
      <c r="C7" s="23"/>
      <c r="D7" s="23"/>
      <c r="E7" s="24"/>
    </row>
    <row r="8" spans="1:5" x14ac:dyDescent="0.2">
      <c r="A8" s="10" t="s">
        <v>23</v>
      </c>
      <c r="B8" s="23"/>
      <c r="C8" s="23"/>
      <c r="D8" s="23"/>
      <c r="E8" s="24"/>
    </row>
    <row r="9" spans="1:5" x14ac:dyDescent="0.2">
      <c r="A9" s="10" t="s">
        <v>23</v>
      </c>
      <c r="B9" s="23"/>
      <c r="C9" s="23"/>
      <c r="D9" s="23"/>
      <c r="E9" s="24"/>
    </row>
    <row r="10" spans="1:5" x14ac:dyDescent="0.2">
      <c r="A10" s="10" t="s">
        <v>23</v>
      </c>
      <c r="B10" s="23"/>
      <c r="C10" s="23"/>
      <c r="D10" s="23"/>
      <c r="E10" s="24"/>
    </row>
    <row r="11" spans="1:5" x14ac:dyDescent="0.2">
      <c r="A11" s="10" t="s">
        <v>23</v>
      </c>
      <c r="B11" s="23"/>
      <c r="C11" s="23"/>
      <c r="D11" s="23"/>
      <c r="E11" s="24"/>
    </row>
    <row r="12" spans="1:5" x14ac:dyDescent="0.2">
      <c r="A12" s="10" t="s">
        <v>23</v>
      </c>
      <c r="B12" s="23"/>
      <c r="C12" s="23"/>
      <c r="D12" s="23"/>
      <c r="E12" s="24"/>
    </row>
    <row r="13" spans="1:5" x14ac:dyDescent="0.2">
      <c r="A13" s="10" t="s">
        <v>23</v>
      </c>
      <c r="B13" s="23"/>
      <c r="C13" s="23"/>
      <c r="D13" s="23"/>
      <c r="E13" s="24"/>
    </row>
    <row r="14" spans="1:5" x14ac:dyDescent="0.2">
      <c r="A14" s="10" t="s">
        <v>23</v>
      </c>
      <c r="B14" s="23"/>
      <c r="C14" s="23"/>
      <c r="D14" s="23"/>
      <c r="E14" s="24"/>
    </row>
    <row r="15" spans="1:5" x14ac:dyDescent="0.2">
      <c r="A15" s="10" t="s">
        <v>23</v>
      </c>
      <c r="B15" s="23"/>
      <c r="C15" s="23"/>
      <c r="D15" s="23"/>
      <c r="E15" s="24"/>
    </row>
    <row r="16" spans="1:5" x14ac:dyDescent="0.2">
      <c r="A16" s="10" t="s">
        <v>23</v>
      </c>
      <c r="B16" s="23"/>
      <c r="C16" s="23"/>
      <c r="D16" s="23"/>
      <c r="E16" s="24"/>
    </row>
    <row r="17" spans="1:5" x14ac:dyDescent="0.2">
      <c r="A17" s="10" t="s">
        <v>23</v>
      </c>
      <c r="B17" s="23"/>
      <c r="C17" s="23"/>
      <c r="D17" s="23"/>
      <c r="E17" s="24"/>
    </row>
    <row r="18" spans="1:5" x14ac:dyDescent="0.2">
      <c r="A18" s="10" t="s">
        <v>23</v>
      </c>
      <c r="B18" s="23"/>
      <c r="C18" s="23"/>
      <c r="D18" s="23"/>
      <c r="E18" s="24"/>
    </row>
    <row r="19" spans="1:5" x14ac:dyDescent="0.2">
      <c r="A19" s="10" t="s">
        <v>23</v>
      </c>
      <c r="B19" s="23"/>
      <c r="C19" s="23"/>
      <c r="D19" s="23"/>
      <c r="E19" s="24"/>
    </row>
    <row r="20" spans="1:5" x14ac:dyDescent="0.2">
      <c r="A20" s="10" t="s">
        <v>23</v>
      </c>
      <c r="B20" s="23"/>
      <c r="C20" s="23"/>
      <c r="D20" s="23"/>
      <c r="E20" s="24"/>
    </row>
    <row r="21" spans="1:5" x14ac:dyDescent="0.2">
      <c r="A21" s="10" t="s">
        <v>23</v>
      </c>
      <c r="B21" s="23"/>
      <c r="C21" s="23"/>
      <c r="D21" s="23"/>
      <c r="E21" s="24"/>
    </row>
    <row r="22" spans="1:5" x14ac:dyDescent="0.2">
      <c r="A22" s="10" t="s">
        <v>23</v>
      </c>
      <c r="B22" s="23"/>
      <c r="C22" s="23"/>
      <c r="D22" s="23"/>
      <c r="E22" s="24"/>
    </row>
    <row r="23" spans="1:5" x14ac:dyDescent="0.2">
      <c r="A23" s="10" t="s">
        <v>23</v>
      </c>
      <c r="B23" s="23"/>
      <c r="C23" s="23"/>
      <c r="D23" s="23"/>
      <c r="E23" s="24"/>
    </row>
    <row r="24" spans="1:5" x14ac:dyDescent="0.2">
      <c r="A24" s="10" t="s">
        <v>23</v>
      </c>
      <c r="B24" s="23"/>
      <c r="C24" s="23"/>
      <c r="D24" s="23"/>
      <c r="E24" s="24"/>
    </row>
    <row r="25" spans="1:5" x14ac:dyDescent="0.2">
      <c r="A25" s="10" t="s">
        <v>23</v>
      </c>
      <c r="B25" s="23"/>
      <c r="C25" s="23"/>
      <c r="D25" s="23"/>
      <c r="E25" s="24"/>
    </row>
    <row r="26" spans="1:5" x14ac:dyDescent="0.2">
      <c r="A26" s="10" t="s">
        <v>23</v>
      </c>
      <c r="B26" s="23"/>
      <c r="C26" s="23"/>
      <c r="D26" s="23"/>
      <c r="E26" s="24"/>
    </row>
    <row r="27" spans="1:5" x14ac:dyDescent="0.2">
      <c r="A27" s="10" t="s">
        <v>23</v>
      </c>
      <c r="B27" s="23"/>
      <c r="C27" s="23"/>
      <c r="D27" s="23"/>
      <c r="E27" s="24"/>
    </row>
    <row r="28" spans="1:5" x14ac:dyDescent="0.2">
      <c r="A28" s="10" t="s">
        <v>23</v>
      </c>
      <c r="B28" s="23"/>
      <c r="C28" s="23"/>
      <c r="D28" s="23"/>
      <c r="E28" s="24"/>
    </row>
    <row r="29" spans="1:5" x14ac:dyDescent="0.2">
      <c r="A29" s="10" t="s">
        <v>23</v>
      </c>
      <c r="B29" s="23"/>
      <c r="C29" s="23"/>
      <c r="D29" s="23"/>
      <c r="E29" s="24"/>
    </row>
    <row r="30" spans="1:5" x14ac:dyDescent="0.2">
      <c r="A30" s="10" t="s">
        <v>23</v>
      </c>
      <c r="B30" s="23"/>
      <c r="C30" s="23"/>
      <c r="D30" s="23"/>
      <c r="E30" s="24"/>
    </row>
    <row r="31" spans="1:5" x14ac:dyDescent="0.2">
      <c r="A31" s="10" t="s">
        <v>23</v>
      </c>
      <c r="B31" s="23"/>
      <c r="C31" s="23"/>
      <c r="D31" s="23"/>
      <c r="E31" s="24"/>
    </row>
    <row r="32" spans="1:5" x14ac:dyDescent="0.2">
      <c r="A32" s="10" t="s">
        <v>23</v>
      </c>
      <c r="B32" s="23"/>
      <c r="C32" s="23"/>
      <c r="D32" s="23"/>
      <c r="E32" s="24"/>
    </row>
    <row r="33" spans="1:5" x14ac:dyDescent="0.2">
      <c r="A33" s="10" t="s">
        <v>23</v>
      </c>
      <c r="B33" s="23"/>
      <c r="C33" s="23"/>
      <c r="D33" s="23"/>
      <c r="E33" s="24"/>
    </row>
    <row r="34" spans="1:5" x14ac:dyDescent="0.2">
      <c r="A34" s="10" t="s">
        <v>23</v>
      </c>
      <c r="B34" s="23"/>
      <c r="C34" s="23"/>
      <c r="D34" s="23"/>
      <c r="E34" s="24"/>
    </row>
    <row r="35" spans="1:5" x14ac:dyDescent="0.2">
      <c r="A35" s="10" t="s">
        <v>23</v>
      </c>
      <c r="B35" s="23"/>
      <c r="C35" s="23"/>
      <c r="D35" s="23"/>
      <c r="E35" s="24"/>
    </row>
    <row r="36" spans="1:5" x14ac:dyDescent="0.2">
      <c r="A36" s="10" t="s">
        <v>23</v>
      </c>
      <c r="B36" s="23"/>
      <c r="C36" s="23"/>
      <c r="D36" s="23"/>
      <c r="E36" s="24"/>
    </row>
    <row r="37" spans="1:5" x14ac:dyDescent="0.2">
      <c r="A37" s="10" t="s">
        <v>23</v>
      </c>
      <c r="B37" s="23"/>
      <c r="C37" s="23"/>
      <c r="D37" s="23"/>
      <c r="E37" s="24"/>
    </row>
    <row r="38" spans="1:5" x14ac:dyDescent="0.2">
      <c r="A38" s="10" t="s">
        <v>23</v>
      </c>
      <c r="B38" s="23"/>
      <c r="C38" s="23"/>
      <c r="D38" s="23"/>
      <c r="E38" s="24"/>
    </row>
    <row r="39" spans="1:5" x14ac:dyDescent="0.2">
      <c r="A39" s="10" t="s">
        <v>23</v>
      </c>
      <c r="B39" s="23"/>
      <c r="C39" s="23"/>
      <c r="D39" s="23"/>
      <c r="E39" s="24"/>
    </row>
    <row r="40" spans="1:5" x14ac:dyDescent="0.2">
      <c r="A40" s="10" t="s">
        <v>23</v>
      </c>
      <c r="B40" s="23"/>
      <c r="C40" s="23"/>
      <c r="D40" s="23"/>
      <c r="E40" s="24"/>
    </row>
    <row r="41" spans="1:5" x14ac:dyDescent="0.2">
      <c r="A41" s="10" t="s">
        <v>23</v>
      </c>
      <c r="B41" s="23"/>
      <c r="C41" s="23"/>
      <c r="D41" s="23"/>
      <c r="E41" s="24"/>
    </row>
    <row r="42" spans="1:5" x14ac:dyDescent="0.2">
      <c r="A42" s="10" t="s">
        <v>23</v>
      </c>
      <c r="B42" s="23"/>
      <c r="C42" s="23"/>
      <c r="D42" s="23"/>
      <c r="E42" s="24"/>
    </row>
    <row r="43" spans="1:5" x14ac:dyDescent="0.2">
      <c r="A43" s="10" t="s">
        <v>23</v>
      </c>
      <c r="B43" s="23"/>
      <c r="C43" s="23"/>
      <c r="D43" s="23"/>
      <c r="E43" s="24"/>
    </row>
    <row r="44" spans="1:5" x14ac:dyDescent="0.2">
      <c r="A44" s="10" t="s">
        <v>23</v>
      </c>
      <c r="B44" s="23"/>
      <c r="C44" s="23"/>
      <c r="D44" s="23"/>
      <c r="E44" s="24"/>
    </row>
    <row r="45" spans="1:5" x14ac:dyDescent="0.2">
      <c r="A45" s="10" t="s">
        <v>23</v>
      </c>
      <c r="B45" s="23"/>
      <c r="C45" s="23"/>
      <c r="D45" s="23"/>
      <c r="E45" s="24"/>
    </row>
    <row r="46" spans="1:5" x14ac:dyDescent="0.2">
      <c r="A46" s="10" t="s">
        <v>23</v>
      </c>
      <c r="B46" s="23"/>
      <c r="C46" s="23"/>
      <c r="D46" s="23"/>
      <c r="E46" s="24"/>
    </row>
    <row r="47" spans="1:5" x14ac:dyDescent="0.2">
      <c r="A47" s="10" t="s">
        <v>23</v>
      </c>
      <c r="B47" s="23"/>
      <c r="C47" s="23"/>
      <c r="D47" s="23"/>
      <c r="E47" s="24"/>
    </row>
    <row r="48" spans="1:5" x14ac:dyDescent="0.2">
      <c r="A48" s="10" t="s">
        <v>23</v>
      </c>
      <c r="B48" s="23"/>
      <c r="C48" s="23"/>
      <c r="D48" s="23"/>
      <c r="E48" s="24"/>
    </row>
    <row r="49" spans="1:5" x14ac:dyDescent="0.2">
      <c r="A49" s="10" t="s">
        <v>23</v>
      </c>
      <c r="B49" s="23"/>
      <c r="C49" s="23"/>
      <c r="D49" s="23"/>
      <c r="E49" s="24"/>
    </row>
    <row r="50" spans="1:5" x14ac:dyDescent="0.2">
      <c r="A50" s="10" t="s">
        <v>23</v>
      </c>
      <c r="B50" s="23"/>
      <c r="C50" s="23"/>
      <c r="D50" s="23"/>
      <c r="E50" s="24"/>
    </row>
    <row r="51" spans="1:5" x14ac:dyDescent="0.2">
      <c r="A51" s="10" t="s">
        <v>23</v>
      </c>
      <c r="B51" s="23"/>
      <c r="C51" s="23"/>
      <c r="D51" s="23"/>
      <c r="E51" s="24"/>
    </row>
    <row r="52" spans="1:5" x14ac:dyDescent="0.2">
      <c r="A52" s="10" t="s">
        <v>23</v>
      </c>
      <c r="B52" s="23"/>
      <c r="C52" s="23"/>
      <c r="D52" s="23"/>
      <c r="E52" s="24"/>
    </row>
    <row r="53" spans="1:5" x14ac:dyDescent="0.2">
      <c r="A53" s="10" t="s">
        <v>23</v>
      </c>
      <c r="B53" s="23"/>
      <c r="C53" s="23"/>
      <c r="D53" s="23"/>
      <c r="E53" s="24"/>
    </row>
    <row r="54" spans="1:5" x14ac:dyDescent="0.2">
      <c r="A54" s="10" t="s">
        <v>23</v>
      </c>
      <c r="B54" s="23"/>
      <c r="C54" s="23"/>
      <c r="D54" s="23"/>
      <c r="E54" s="24"/>
    </row>
    <row r="55" spans="1:5" x14ac:dyDescent="0.2">
      <c r="A55" s="10" t="s">
        <v>23</v>
      </c>
      <c r="B55" s="23"/>
      <c r="C55" s="23"/>
      <c r="D55" s="23"/>
      <c r="E55" s="24"/>
    </row>
    <row r="56" spans="1:5" x14ac:dyDescent="0.2">
      <c r="A56" s="10" t="s">
        <v>23</v>
      </c>
      <c r="B56" s="23"/>
      <c r="C56" s="23"/>
      <c r="D56" s="23"/>
      <c r="E56" s="24"/>
    </row>
    <row r="57" spans="1:5" x14ac:dyDescent="0.2">
      <c r="A57" s="10" t="s">
        <v>23</v>
      </c>
      <c r="B57" s="23"/>
      <c r="C57" s="23"/>
      <c r="D57" s="23"/>
      <c r="E57" s="24"/>
    </row>
    <row r="58" spans="1:5" x14ac:dyDescent="0.2">
      <c r="A58" s="10" t="s">
        <v>23</v>
      </c>
      <c r="B58" s="23"/>
      <c r="C58" s="23"/>
      <c r="D58" s="23"/>
      <c r="E58" s="24"/>
    </row>
    <row r="59" spans="1:5" x14ac:dyDescent="0.2">
      <c r="A59" s="10" t="s">
        <v>23</v>
      </c>
      <c r="B59" s="23"/>
      <c r="C59" s="23"/>
      <c r="D59" s="23"/>
      <c r="E59" s="24"/>
    </row>
    <row r="60" spans="1:5" x14ac:dyDescent="0.2">
      <c r="A60" s="10" t="s">
        <v>23</v>
      </c>
      <c r="B60" s="23"/>
      <c r="C60" s="23"/>
      <c r="D60" s="23"/>
      <c r="E60" s="24"/>
    </row>
    <row r="61" spans="1:5" x14ac:dyDescent="0.2">
      <c r="A61" s="10" t="s">
        <v>23</v>
      </c>
      <c r="B61" s="23"/>
      <c r="C61" s="23"/>
      <c r="D61" s="23"/>
      <c r="E61" s="24"/>
    </row>
    <row r="62" spans="1:5" x14ac:dyDescent="0.2">
      <c r="A62" s="10" t="s">
        <v>23</v>
      </c>
      <c r="B62" s="23"/>
      <c r="C62" s="23"/>
      <c r="D62" s="23"/>
      <c r="E62" s="24"/>
    </row>
    <row r="63" spans="1:5" x14ac:dyDescent="0.2">
      <c r="A63" s="10" t="s">
        <v>23</v>
      </c>
      <c r="B63" s="23"/>
      <c r="C63" s="23"/>
      <c r="D63" s="23"/>
      <c r="E63" s="24"/>
    </row>
    <row r="64" spans="1:5" x14ac:dyDescent="0.2">
      <c r="A64" s="10" t="s">
        <v>23</v>
      </c>
      <c r="B64" s="23"/>
      <c r="C64" s="23"/>
      <c r="D64" s="23"/>
      <c r="E64" s="24"/>
    </row>
    <row r="65" spans="1:5" x14ac:dyDescent="0.2">
      <c r="A65" s="10" t="s">
        <v>23</v>
      </c>
      <c r="B65" s="23"/>
      <c r="C65" s="23"/>
      <c r="D65" s="23"/>
      <c r="E65" s="24"/>
    </row>
    <row r="66" spans="1:5" x14ac:dyDescent="0.2">
      <c r="A66" s="10" t="s">
        <v>23</v>
      </c>
      <c r="B66" s="23"/>
      <c r="C66" s="23"/>
      <c r="D66" s="23"/>
      <c r="E66" s="24"/>
    </row>
    <row r="67" spans="1:5" x14ac:dyDescent="0.2">
      <c r="A67" s="10" t="s">
        <v>23</v>
      </c>
      <c r="B67" s="23"/>
      <c r="C67" s="23"/>
      <c r="D67" s="23"/>
      <c r="E67" s="24"/>
    </row>
    <row r="68" spans="1:5" x14ac:dyDescent="0.2">
      <c r="A68" s="10" t="s">
        <v>23</v>
      </c>
      <c r="B68" s="23"/>
      <c r="C68" s="23"/>
      <c r="D68" s="23"/>
      <c r="E68" s="24"/>
    </row>
    <row r="69" spans="1:5" x14ac:dyDescent="0.2">
      <c r="A69" s="10" t="s">
        <v>23</v>
      </c>
      <c r="B69" s="23"/>
      <c r="C69" s="23"/>
      <c r="D69" s="23"/>
      <c r="E69" s="24"/>
    </row>
    <row r="70" spans="1:5" x14ac:dyDescent="0.2">
      <c r="A70" s="10" t="s">
        <v>23</v>
      </c>
      <c r="B70" s="23"/>
      <c r="C70" s="23"/>
      <c r="D70" s="23"/>
      <c r="E70" s="24"/>
    </row>
    <row r="71" spans="1:5" x14ac:dyDescent="0.2">
      <c r="A71" s="10" t="s">
        <v>23</v>
      </c>
      <c r="B71" s="23"/>
      <c r="C71" s="23"/>
      <c r="D71" s="23"/>
      <c r="E71" s="24"/>
    </row>
    <row r="72" spans="1:5" x14ac:dyDescent="0.2">
      <c r="A72" s="10" t="s">
        <v>23</v>
      </c>
      <c r="B72" s="23"/>
      <c r="C72" s="23"/>
      <c r="D72" s="23"/>
      <c r="E72" s="24"/>
    </row>
    <row r="73" spans="1:5" x14ac:dyDescent="0.2">
      <c r="A73" s="10" t="s">
        <v>23</v>
      </c>
      <c r="B73" s="23"/>
      <c r="C73" s="23"/>
      <c r="D73" s="23"/>
      <c r="E73" s="24"/>
    </row>
    <row r="74" spans="1:5" x14ac:dyDescent="0.2">
      <c r="A74" s="10" t="s">
        <v>23</v>
      </c>
      <c r="B74" s="23"/>
      <c r="C74" s="23"/>
      <c r="D74" s="23"/>
      <c r="E74" s="24"/>
    </row>
    <row r="75" spans="1:5" x14ac:dyDescent="0.2">
      <c r="A75" s="10" t="s">
        <v>23</v>
      </c>
      <c r="B75" s="23"/>
      <c r="C75" s="23"/>
      <c r="D75" s="23"/>
      <c r="E75" s="24"/>
    </row>
    <row r="76" spans="1:5" x14ac:dyDescent="0.2">
      <c r="A76" s="10" t="s">
        <v>23</v>
      </c>
      <c r="B76" s="23"/>
      <c r="C76" s="23"/>
      <c r="D76" s="23"/>
      <c r="E76" s="24"/>
    </row>
    <row r="77" spans="1:5" x14ac:dyDescent="0.2">
      <c r="A77" s="10" t="s">
        <v>23</v>
      </c>
      <c r="B77" s="23"/>
      <c r="C77" s="23"/>
      <c r="D77" s="23"/>
      <c r="E77" s="24"/>
    </row>
    <row r="78" spans="1:5" x14ac:dyDescent="0.2">
      <c r="A78" s="10" t="s">
        <v>23</v>
      </c>
      <c r="B78" s="23"/>
      <c r="C78" s="23"/>
      <c r="D78" s="23"/>
      <c r="E78" s="24"/>
    </row>
    <row r="79" spans="1:5" x14ac:dyDescent="0.2">
      <c r="A79" s="10" t="s">
        <v>23</v>
      </c>
      <c r="B79" s="23"/>
      <c r="C79" s="23"/>
      <c r="D79" s="23"/>
      <c r="E79" s="24"/>
    </row>
    <row r="80" spans="1:5" x14ac:dyDescent="0.2">
      <c r="A80" s="10" t="s">
        <v>23</v>
      </c>
      <c r="B80" s="23"/>
      <c r="C80" s="23"/>
      <c r="D80" s="23"/>
      <c r="E80" s="24"/>
    </row>
    <row r="81" spans="1:5" x14ac:dyDescent="0.2">
      <c r="A81" s="10" t="s">
        <v>23</v>
      </c>
      <c r="B81" s="23"/>
      <c r="C81" s="23"/>
      <c r="D81" s="23"/>
      <c r="E81" s="24"/>
    </row>
    <row r="82" spans="1:5" x14ac:dyDescent="0.2">
      <c r="A82" s="10" t="s">
        <v>23</v>
      </c>
      <c r="B82" s="23"/>
      <c r="C82" s="23"/>
      <c r="D82" s="23"/>
      <c r="E82" s="24"/>
    </row>
    <row r="83" spans="1:5" x14ac:dyDescent="0.2">
      <c r="A83" s="10" t="s">
        <v>23</v>
      </c>
      <c r="B83" s="23"/>
      <c r="C83" s="23"/>
      <c r="D83" s="23"/>
      <c r="E83" s="24"/>
    </row>
    <row r="84" spans="1:5" x14ac:dyDescent="0.2">
      <c r="A84" s="10" t="s">
        <v>23</v>
      </c>
      <c r="B84" s="23"/>
      <c r="C84" s="23"/>
      <c r="D84" s="23"/>
      <c r="E84" s="24"/>
    </row>
    <row r="85" spans="1:5" x14ac:dyDescent="0.2">
      <c r="A85" s="10" t="s">
        <v>23</v>
      </c>
      <c r="B85" s="23"/>
      <c r="C85" s="23"/>
      <c r="D85" s="23"/>
      <c r="E85" s="24"/>
    </row>
    <row r="86" spans="1:5" x14ac:dyDescent="0.2">
      <c r="A86" s="10" t="s">
        <v>23</v>
      </c>
      <c r="B86" s="23"/>
      <c r="C86" s="23"/>
      <c r="D86" s="23"/>
      <c r="E86" s="24"/>
    </row>
    <row r="87" spans="1:5" x14ac:dyDescent="0.2">
      <c r="A87" s="10" t="s">
        <v>23</v>
      </c>
      <c r="B87" s="23"/>
      <c r="C87" s="23"/>
      <c r="D87" s="23"/>
      <c r="E87" s="24"/>
    </row>
    <row r="88" spans="1:5" x14ac:dyDescent="0.2">
      <c r="A88" s="10" t="s">
        <v>23</v>
      </c>
      <c r="B88" s="23"/>
      <c r="C88" s="23"/>
      <c r="D88" s="23"/>
      <c r="E88" s="24"/>
    </row>
    <row r="89" spans="1:5" x14ac:dyDescent="0.2">
      <c r="A89" s="10" t="s">
        <v>23</v>
      </c>
      <c r="B89" s="23"/>
      <c r="C89" s="23"/>
      <c r="D89" s="23"/>
      <c r="E89" s="24"/>
    </row>
    <row r="90" spans="1:5" x14ac:dyDescent="0.2">
      <c r="A90" s="10" t="s">
        <v>23</v>
      </c>
      <c r="B90" s="23"/>
      <c r="C90" s="23"/>
      <c r="D90" s="23"/>
      <c r="E90" s="24"/>
    </row>
    <row r="91" spans="1:5" x14ac:dyDescent="0.2">
      <c r="A91" s="10" t="s">
        <v>23</v>
      </c>
      <c r="B91" s="23"/>
      <c r="C91" s="23"/>
      <c r="D91" s="23"/>
      <c r="E91" s="24"/>
    </row>
    <row r="92" spans="1:5" x14ac:dyDescent="0.2">
      <c r="A92" s="10" t="s">
        <v>23</v>
      </c>
      <c r="B92" s="23"/>
      <c r="C92" s="23"/>
      <c r="D92" s="23"/>
      <c r="E92" s="24"/>
    </row>
    <row r="93" spans="1:5" x14ac:dyDescent="0.2">
      <c r="A93" s="10" t="s">
        <v>23</v>
      </c>
      <c r="B93" s="23"/>
      <c r="C93" s="23"/>
      <c r="D93" s="23"/>
      <c r="E93" s="24"/>
    </row>
    <row r="94" spans="1:5" x14ac:dyDescent="0.2">
      <c r="A94" s="10" t="s">
        <v>23</v>
      </c>
      <c r="B94" s="23"/>
      <c r="C94" s="23"/>
      <c r="D94" s="23"/>
      <c r="E94" s="24"/>
    </row>
    <row r="95" spans="1:5" x14ac:dyDescent="0.2">
      <c r="A95" s="10" t="s">
        <v>23</v>
      </c>
      <c r="B95" s="23"/>
      <c r="C95" s="23"/>
      <c r="D95" s="23"/>
      <c r="E95" s="24"/>
    </row>
    <row r="96" spans="1:5" x14ac:dyDescent="0.2">
      <c r="A96" s="10" t="s">
        <v>23</v>
      </c>
      <c r="B96" s="23"/>
      <c r="C96" s="23"/>
      <c r="D96" s="23"/>
      <c r="E96" s="24"/>
    </row>
    <row r="97" spans="1:5" x14ac:dyDescent="0.2">
      <c r="A97" s="10" t="s">
        <v>23</v>
      </c>
      <c r="B97" s="23"/>
      <c r="C97" s="23"/>
      <c r="D97" s="23"/>
      <c r="E97" s="24"/>
    </row>
    <row r="98" spans="1:5" x14ac:dyDescent="0.2">
      <c r="A98" s="10" t="s">
        <v>23</v>
      </c>
      <c r="B98" s="23"/>
      <c r="C98" s="23"/>
      <c r="D98" s="23"/>
      <c r="E98" s="24"/>
    </row>
    <row r="99" spans="1:5" x14ac:dyDescent="0.2">
      <c r="A99" s="10" t="s">
        <v>23</v>
      </c>
      <c r="B99" s="23"/>
      <c r="C99" s="23"/>
      <c r="D99" s="23"/>
      <c r="E99" s="24"/>
    </row>
    <row r="100" spans="1:5" x14ac:dyDescent="0.2">
      <c r="A100" s="10" t="s">
        <v>23</v>
      </c>
      <c r="B100" s="23"/>
      <c r="C100" s="23"/>
      <c r="D100" s="23"/>
      <c r="E100" s="24"/>
    </row>
    <row r="101" spans="1:5" x14ac:dyDescent="0.2">
      <c r="A101" s="10" t="s">
        <v>23</v>
      </c>
      <c r="B101" s="23"/>
      <c r="C101" s="23"/>
      <c r="D101" s="23"/>
      <c r="E101" s="24"/>
    </row>
    <row r="102" spans="1:5" x14ac:dyDescent="0.2">
      <c r="A102" s="10" t="s">
        <v>23</v>
      </c>
      <c r="B102" s="23"/>
      <c r="C102" s="23"/>
      <c r="D102" s="23"/>
      <c r="E102" s="24"/>
    </row>
    <row r="103" spans="1:5" x14ac:dyDescent="0.2">
      <c r="A103" s="10" t="s">
        <v>23</v>
      </c>
      <c r="B103" s="23"/>
      <c r="C103" s="23"/>
      <c r="D103" s="23"/>
      <c r="E103" s="24"/>
    </row>
    <row r="104" spans="1:5" x14ac:dyDescent="0.2">
      <c r="A104" s="10" t="s">
        <v>23</v>
      </c>
      <c r="B104" s="23"/>
      <c r="C104" s="23"/>
      <c r="D104" s="23"/>
      <c r="E104" s="24"/>
    </row>
    <row r="105" spans="1:5" x14ac:dyDescent="0.2">
      <c r="A105" s="10" t="s">
        <v>23</v>
      </c>
      <c r="B105" s="23"/>
      <c r="C105" s="23"/>
      <c r="D105" s="23"/>
      <c r="E105" s="24"/>
    </row>
    <row r="106" spans="1:5" x14ac:dyDescent="0.2">
      <c r="A106" s="10" t="s">
        <v>23</v>
      </c>
      <c r="B106" s="23"/>
      <c r="C106" s="23"/>
      <c r="D106" s="23"/>
      <c r="E106" s="24"/>
    </row>
    <row r="107" spans="1:5" x14ac:dyDescent="0.2">
      <c r="A107" s="10" t="s">
        <v>23</v>
      </c>
      <c r="B107" s="23"/>
      <c r="C107" s="23"/>
      <c r="D107" s="23"/>
      <c r="E107" s="24"/>
    </row>
    <row r="108" spans="1:5" x14ac:dyDescent="0.2">
      <c r="A108" s="10" t="s">
        <v>23</v>
      </c>
      <c r="B108" s="23"/>
      <c r="C108" s="23"/>
      <c r="D108" s="23"/>
      <c r="E108" s="24"/>
    </row>
    <row r="109" spans="1:5" x14ac:dyDescent="0.2">
      <c r="A109" s="10" t="s">
        <v>23</v>
      </c>
      <c r="B109" s="23"/>
      <c r="C109" s="23"/>
      <c r="D109" s="23"/>
      <c r="E109" s="24"/>
    </row>
    <row r="110" spans="1:5" x14ac:dyDescent="0.2">
      <c r="A110" s="10" t="s">
        <v>23</v>
      </c>
      <c r="B110" s="23"/>
      <c r="C110" s="23"/>
      <c r="D110" s="23"/>
      <c r="E110" s="24"/>
    </row>
    <row r="111" spans="1:5" x14ac:dyDescent="0.2">
      <c r="A111" s="10" t="s">
        <v>23</v>
      </c>
      <c r="B111" s="23"/>
      <c r="C111" s="23"/>
      <c r="D111" s="23"/>
      <c r="E111" s="24"/>
    </row>
    <row r="112" spans="1:5" x14ac:dyDescent="0.2">
      <c r="A112" s="10" t="s">
        <v>23</v>
      </c>
      <c r="B112" s="23"/>
      <c r="C112" s="23"/>
      <c r="D112" s="23"/>
      <c r="E112" s="24"/>
    </row>
    <row r="113" spans="1:5" x14ac:dyDescent="0.2">
      <c r="A113" s="10" t="s">
        <v>23</v>
      </c>
      <c r="B113" s="23"/>
      <c r="C113" s="23"/>
      <c r="D113" s="23"/>
      <c r="E113" s="24"/>
    </row>
    <row r="114" spans="1:5" x14ac:dyDescent="0.2">
      <c r="A114" s="10" t="s">
        <v>23</v>
      </c>
      <c r="B114" s="23"/>
      <c r="C114" s="23"/>
      <c r="D114" s="23"/>
      <c r="E114" s="24"/>
    </row>
    <row r="115" spans="1:5" x14ac:dyDescent="0.2">
      <c r="A115" s="10" t="s">
        <v>23</v>
      </c>
      <c r="B115" s="23"/>
      <c r="C115" s="23"/>
      <c r="D115" s="23"/>
      <c r="E115" s="24"/>
    </row>
    <row r="116" spans="1:5" x14ac:dyDescent="0.2">
      <c r="A116" s="10" t="s">
        <v>23</v>
      </c>
      <c r="B116" s="23"/>
      <c r="C116" s="23"/>
      <c r="D116" s="23"/>
      <c r="E116" s="24"/>
    </row>
    <row r="117" spans="1:5" x14ac:dyDescent="0.2">
      <c r="A117" s="10" t="s">
        <v>23</v>
      </c>
      <c r="B117" s="23"/>
      <c r="C117" s="23"/>
      <c r="D117" s="23"/>
      <c r="E117" s="24"/>
    </row>
    <row r="118" spans="1:5" x14ac:dyDescent="0.2">
      <c r="A118" s="10" t="s">
        <v>23</v>
      </c>
      <c r="B118" s="23"/>
      <c r="C118" s="23"/>
      <c r="D118" s="23"/>
      <c r="E118" s="24"/>
    </row>
    <row r="119" spans="1:5" x14ac:dyDescent="0.2">
      <c r="A119" s="10" t="s">
        <v>23</v>
      </c>
      <c r="B119" s="23"/>
      <c r="C119" s="23"/>
      <c r="D119" s="23"/>
      <c r="E119" s="24"/>
    </row>
    <row r="120" spans="1:5" x14ac:dyDescent="0.2">
      <c r="A120" s="10" t="s">
        <v>23</v>
      </c>
      <c r="B120" s="23"/>
      <c r="C120" s="23"/>
      <c r="D120" s="23"/>
      <c r="E120" s="24"/>
    </row>
    <row r="121" spans="1:5" x14ac:dyDescent="0.2">
      <c r="A121" s="10" t="s">
        <v>23</v>
      </c>
      <c r="B121" s="23"/>
      <c r="C121" s="23"/>
      <c r="D121" s="23"/>
      <c r="E121" s="24"/>
    </row>
    <row r="122" spans="1:5" x14ac:dyDescent="0.2">
      <c r="A122" s="10" t="s">
        <v>23</v>
      </c>
      <c r="B122" s="23"/>
      <c r="C122" s="23"/>
      <c r="D122" s="23"/>
      <c r="E122" s="24"/>
    </row>
    <row r="123" spans="1:5" x14ac:dyDescent="0.2">
      <c r="A123" s="10" t="s">
        <v>23</v>
      </c>
      <c r="B123" s="23"/>
      <c r="C123" s="23"/>
      <c r="D123" s="23"/>
      <c r="E123" s="24"/>
    </row>
    <row r="124" spans="1:5" x14ac:dyDescent="0.2">
      <c r="A124" s="10" t="s">
        <v>23</v>
      </c>
      <c r="B124" s="23"/>
      <c r="C124" s="23"/>
      <c r="D124" s="23"/>
      <c r="E124" s="24"/>
    </row>
    <row r="125" spans="1:5" x14ac:dyDescent="0.2">
      <c r="A125" s="10" t="s">
        <v>23</v>
      </c>
      <c r="B125" s="23"/>
      <c r="C125" s="23"/>
      <c r="D125" s="23"/>
      <c r="E125" s="24"/>
    </row>
    <row r="126" spans="1:5" x14ac:dyDescent="0.2">
      <c r="A126" s="10" t="s">
        <v>23</v>
      </c>
      <c r="B126" s="23"/>
      <c r="C126" s="23"/>
      <c r="D126" s="23"/>
      <c r="E126" s="24"/>
    </row>
    <row r="127" spans="1:5" x14ac:dyDescent="0.2">
      <c r="A127" s="10" t="s">
        <v>23</v>
      </c>
      <c r="B127" s="23"/>
      <c r="C127" s="23"/>
      <c r="D127" s="23"/>
      <c r="E127" s="24"/>
    </row>
    <row r="128" spans="1:5" x14ac:dyDescent="0.2">
      <c r="A128" s="10" t="s">
        <v>23</v>
      </c>
      <c r="B128" s="23"/>
      <c r="C128" s="23"/>
      <c r="D128" s="23"/>
      <c r="E128" s="24"/>
    </row>
    <row r="129" spans="1:7" x14ac:dyDescent="0.2">
      <c r="A129" s="10" t="s">
        <v>23</v>
      </c>
      <c r="B129" s="23"/>
      <c r="C129" s="23"/>
      <c r="D129" s="23"/>
      <c r="E129" s="24"/>
    </row>
    <row r="130" spans="1:7" x14ac:dyDescent="0.2">
      <c r="A130" s="10" t="s">
        <v>23</v>
      </c>
      <c r="B130" s="23"/>
      <c r="C130" s="23"/>
      <c r="D130" s="23"/>
      <c r="E130" s="24"/>
    </row>
    <row r="131" spans="1:7" x14ac:dyDescent="0.2">
      <c r="A131" s="10" t="s">
        <v>23</v>
      </c>
      <c r="B131" s="23"/>
      <c r="C131" s="23"/>
      <c r="D131" s="23"/>
      <c r="E131" s="24"/>
    </row>
    <row r="132" spans="1:7" x14ac:dyDescent="0.2">
      <c r="A132" s="10" t="s">
        <v>23</v>
      </c>
      <c r="B132" s="23"/>
      <c r="C132" s="23"/>
      <c r="D132" s="23"/>
      <c r="E132" s="24"/>
    </row>
    <row r="133" spans="1:7" x14ac:dyDescent="0.2">
      <c r="A133" s="10" t="s">
        <v>23</v>
      </c>
      <c r="B133" s="23"/>
      <c r="C133" s="23"/>
      <c r="D133" s="23"/>
      <c r="E133" s="24"/>
    </row>
    <row r="134" spans="1:7" x14ac:dyDescent="0.2">
      <c r="A134" s="10" t="s">
        <v>23</v>
      </c>
      <c r="B134" s="23"/>
      <c r="C134" s="23"/>
      <c r="D134" s="23"/>
      <c r="E134" s="24"/>
    </row>
    <row r="135" spans="1:7" x14ac:dyDescent="0.2">
      <c r="A135" s="10" t="s">
        <v>23</v>
      </c>
      <c r="B135" s="23"/>
      <c r="C135" s="23"/>
      <c r="D135" s="23"/>
      <c r="E135" s="24"/>
    </row>
    <row r="136" spans="1:7" x14ac:dyDescent="0.2">
      <c r="A136" s="10" t="s">
        <v>23</v>
      </c>
      <c r="B136" s="23"/>
      <c r="C136" s="23"/>
      <c r="D136" s="23"/>
      <c r="E136" s="24"/>
    </row>
    <row r="137" spans="1:7" x14ac:dyDescent="0.2">
      <c r="A137" s="10" t="s">
        <v>23</v>
      </c>
      <c r="B137" s="23"/>
      <c r="C137" s="23"/>
      <c r="D137" s="23"/>
      <c r="E137" s="24"/>
    </row>
    <row r="138" spans="1:7" x14ac:dyDescent="0.2">
      <c r="A138" s="10" t="s">
        <v>23</v>
      </c>
      <c r="B138" s="23"/>
      <c r="C138" s="23"/>
      <c r="D138" s="23"/>
      <c r="E138" s="24"/>
    </row>
    <row r="139" spans="1:7" x14ac:dyDescent="0.2">
      <c r="A139" s="10" t="s">
        <v>23</v>
      </c>
      <c r="B139" s="23"/>
      <c r="C139" s="23"/>
      <c r="D139" s="23"/>
      <c r="E139" s="24"/>
    </row>
    <row r="140" spans="1:7" x14ac:dyDescent="0.2">
      <c r="A140" s="10" t="s">
        <v>23</v>
      </c>
      <c r="B140" s="23"/>
      <c r="C140" s="23"/>
      <c r="D140" s="23"/>
      <c r="E140" s="24"/>
    </row>
    <row r="141" spans="1:7" x14ac:dyDescent="0.2">
      <c r="A141" s="10" t="s">
        <v>23</v>
      </c>
      <c r="B141" s="23"/>
      <c r="C141" s="23"/>
      <c r="D141" s="23"/>
      <c r="E141" s="24"/>
    </row>
    <row r="142" spans="1:7" x14ac:dyDescent="0.2">
      <c r="A142" s="10" t="s">
        <v>23</v>
      </c>
      <c r="B142" s="23"/>
      <c r="C142" s="23"/>
      <c r="D142" s="23"/>
      <c r="E142" s="24"/>
    </row>
    <row r="143" spans="1:7" x14ac:dyDescent="0.2">
      <c r="A143" s="10" t="s">
        <v>23</v>
      </c>
      <c r="B143" s="23"/>
      <c r="C143" s="23"/>
      <c r="D143" s="23"/>
      <c r="E143" s="24"/>
      <c r="G143" s="11"/>
    </row>
    <row r="144" spans="1:7" x14ac:dyDescent="0.2">
      <c r="A144" s="10" t="s">
        <v>23</v>
      </c>
      <c r="B144" s="23"/>
      <c r="C144" s="23"/>
      <c r="D144" s="23"/>
      <c r="E144" s="24"/>
    </row>
    <row r="145" spans="1:5" x14ac:dyDescent="0.2">
      <c r="A145" s="10" t="s">
        <v>23</v>
      </c>
      <c r="B145" s="23"/>
      <c r="C145" s="23"/>
      <c r="D145" s="23"/>
      <c r="E145" s="24"/>
    </row>
    <row r="146" spans="1:5" x14ac:dyDescent="0.2">
      <c r="A146" s="10" t="s">
        <v>23</v>
      </c>
      <c r="B146" s="23"/>
      <c r="C146" s="23"/>
      <c r="D146" s="23"/>
      <c r="E146" s="24"/>
    </row>
    <row r="147" spans="1:5" x14ac:dyDescent="0.2">
      <c r="A147" s="10" t="s">
        <v>23</v>
      </c>
      <c r="B147" s="23"/>
      <c r="C147" s="23"/>
      <c r="D147" s="23"/>
      <c r="E147" s="24"/>
    </row>
    <row r="148" spans="1:5" x14ac:dyDescent="0.2">
      <c r="A148" s="10" t="s">
        <v>23</v>
      </c>
      <c r="B148" s="23"/>
      <c r="C148" s="23"/>
      <c r="D148" s="23"/>
      <c r="E148" s="24"/>
    </row>
    <row r="149" spans="1:5" x14ac:dyDescent="0.2">
      <c r="A149" s="10" t="s">
        <v>23</v>
      </c>
      <c r="B149" s="23"/>
      <c r="C149" s="23"/>
      <c r="D149" s="23"/>
      <c r="E149" s="24"/>
    </row>
    <row r="150" spans="1:5" x14ac:dyDescent="0.2">
      <c r="A150" s="10" t="s">
        <v>23</v>
      </c>
      <c r="B150" s="23"/>
      <c r="C150" s="23"/>
      <c r="D150" s="23"/>
      <c r="E150" s="24"/>
    </row>
    <row r="151" spans="1:5" x14ac:dyDescent="0.2">
      <c r="A151" s="10" t="s">
        <v>23</v>
      </c>
      <c r="B151" s="23"/>
      <c r="C151" s="23"/>
      <c r="D151" s="23"/>
      <c r="E151" s="24"/>
    </row>
    <row r="152" spans="1:5" x14ac:dyDescent="0.2">
      <c r="A152" s="10" t="s">
        <v>23</v>
      </c>
      <c r="B152" s="23"/>
      <c r="C152" s="23"/>
      <c r="D152" s="23"/>
      <c r="E152" s="24"/>
    </row>
    <row r="153" spans="1:5" x14ac:dyDescent="0.2">
      <c r="A153" s="10" t="s">
        <v>23</v>
      </c>
      <c r="B153" s="23"/>
      <c r="C153" s="23"/>
      <c r="D153" s="23"/>
      <c r="E153" s="24"/>
    </row>
    <row r="154" spans="1:5" x14ac:dyDescent="0.2">
      <c r="A154" s="10" t="s">
        <v>23</v>
      </c>
      <c r="B154" s="23"/>
      <c r="C154" s="23"/>
      <c r="D154" s="23"/>
      <c r="E154" s="24"/>
    </row>
    <row r="155" spans="1:5" x14ac:dyDescent="0.2">
      <c r="A155" s="10" t="s">
        <v>23</v>
      </c>
      <c r="B155" s="23"/>
      <c r="C155" s="23"/>
      <c r="D155" s="23"/>
      <c r="E155" s="24"/>
    </row>
    <row r="156" spans="1:5" x14ac:dyDescent="0.2">
      <c r="A156" s="10" t="s">
        <v>23</v>
      </c>
      <c r="B156" s="23"/>
      <c r="C156" s="23"/>
      <c r="D156" s="23"/>
      <c r="E156" s="24"/>
    </row>
    <row r="157" spans="1:5" x14ac:dyDescent="0.2">
      <c r="A157" s="10" t="s">
        <v>23</v>
      </c>
      <c r="B157" s="23"/>
      <c r="C157" s="23"/>
      <c r="D157" s="23"/>
      <c r="E157" s="24"/>
    </row>
    <row r="158" spans="1:5" x14ac:dyDescent="0.2">
      <c r="A158" s="10" t="s">
        <v>23</v>
      </c>
      <c r="B158" s="23"/>
      <c r="C158" s="23"/>
      <c r="D158" s="23"/>
      <c r="E158" s="24"/>
    </row>
    <row r="159" spans="1:5" x14ac:dyDescent="0.2">
      <c r="A159" s="10" t="s">
        <v>23</v>
      </c>
      <c r="B159" s="23"/>
      <c r="C159" s="23"/>
      <c r="D159" s="23"/>
      <c r="E159" s="24"/>
    </row>
    <row r="160" spans="1:5" x14ac:dyDescent="0.2">
      <c r="A160" s="10" t="s">
        <v>23</v>
      </c>
      <c r="B160" s="21"/>
      <c r="C160" s="21"/>
      <c r="D160" s="21"/>
      <c r="E160" s="22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tabSelected="1" zoomScale="90" zoomScaleNormal="90" workbookViewId="0">
      <selection activeCell="U16" sqref="U16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25" t="s">
        <v>25</v>
      </c>
      <c r="D3" s="26">
        <f>COUNTIF('Registration Data'!$A$2:$A$4991, Dashboard!$C$3)</f>
        <v>38</v>
      </c>
      <c r="F3" s="7"/>
    </row>
    <row r="4" spans="3:6" s="6" customFormat="1" ht="21" x14ac:dyDescent="0.35">
      <c r="C4" s="17" t="s">
        <v>28</v>
      </c>
      <c r="D4" s="18">
        <f>COUNTIF('Registration Data'!$A$2:$A$4991, Dashboard!$C$4)</f>
        <v>38</v>
      </c>
      <c r="F4" s="7"/>
    </row>
    <row r="5" spans="3:6" s="6" customFormat="1" ht="21" x14ac:dyDescent="0.35">
      <c r="C5" s="19" t="s">
        <v>29</v>
      </c>
      <c r="D5" s="20">
        <f>COUNTIF('Registration Data'!$A$2:$A$4991, Dashboard!$C$5)</f>
        <v>35</v>
      </c>
      <c r="F5" s="7"/>
    </row>
    <row r="6" spans="3:6" s="6" customFormat="1" ht="21" x14ac:dyDescent="0.35">
      <c r="C6" s="27" t="s">
        <v>26</v>
      </c>
      <c r="D6" s="28">
        <f>COUNTIF('Registration Data'!$A$2:$A$4991, Dashboard!$C$6)</f>
        <v>43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154</v>
      </c>
    </row>
    <row r="9" spans="3:6" x14ac:dyDescent="0.25">
      <c r="C9" s="5"/>
      <c r="E9" s="5"/>
    </row>
    <row r="10" spans="3:6" x14ac:dyDescent="0.25">
      <c r="C10" s="65" t="s">
        <v>30</v>
      </c>
      <c r="D10" s="65"/>
      <c r="F10" s="29" t="s">
        <v>31</v>
      </c>
    </row>
    <row r="11" spans="3:6" s="5" customFormat="1" ht="21" x14ac:dyDescent="0.35">
      <c r="C11" s="25" t="s">
        <v>25</v>
      </c>
      <c r="D11" s="34">
        <f>SUMIF('Registration Data'!$A$2:$A$4991,"Gryffindor",'Registration Data'!$V$2:$V$4991)</f>
        <v>38588.168973972337</v>
      </c>
      <c r="E11"/>
      <c r="F11" s="30">
        <f>D11/D3</f>
        <v>1015.4781308940088</v>
      </c>
    </row>
    <row r="12" spans="3:6" s="5" customFormat="1" ht="21" x14ac:dyDescent="0.35">
      <c r="C12" s="17" t="s">
        <v>28</v>
      </c>
      <c r="D12" s="35">
        <f>SUMIF('Registration Data'!$A$2:$A$4991,"Hufflepuff",'Registration Data'!$V$2:$V$4991)</f>
        <v>34436.957742446197</v>
      </c>
      <c r="F12" s="31">
        <f t="shared" ref="F12:F14" si="0">D12/D4</f>
        <v>906.23573006437357</v>
      </c>
    </row>
    <row r="13" spans="3:6" ht="21" x14ac:dyDescent="0.35">
      <c r="C13" s="19" t="s">
        <v>29</v>
      </c>
      <c r="D13" s="36">
        <f>SUMIF('Registration Data'!$A$2:$A$4991,"Ravenclaw",'Registration Data'!$V$2:$V$4991)</f>
        <v>35577.529348637894</v>
      </c>
      <c r="E13" s="5"/>
      <c r="F13" s="33">
        <f t="shared" si="0"/>
        <v>1016.5008385325112</v>
      </c>
    </row>
    <row r="14" spans="3:6" ht="21" x14ac:dyDescent="0.35">
      <c r="C14" s="27" t="s">
        <v>26</v>
      </c>
      <c r="D14" s="37">
        <f>SUMIF('Registration Data'!$A$2:$A$4991,"Slytherin",'Registration Data'!$V$2:$V$4991)</f>
        <v>44636.254004753195</v>
      </c>
      <c r="F14" s="32">
        <f t="shared" si="0"/>
        <v>1038.0524187151905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G6I8ZUwHVciiV11/rHlpcFEpJ4pb+5AFRh5S/d0QGSgpFG8L9d4YkHHrLnE2XsjXQ8VTTYxkLUNwsP2gdjDLiw==" saltValue="yKj9E0fTiZ+x7tCBqHJ83Q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79</v>
      </c>
    </row>
    <row r="4" spans="1:2" x14ac:dyDescent="0.25">
      <c r="A4" t="s">
        <v>19</v>
      </c>
    </row>
    <row r="5" spans="1:2" x14ac:dyDescent="0.25">
      <c r="A5">
        <f>A2-4</f>
        <v>75</v>
      </c>
      <c r="B5">
        <f>A2+4</f>
        <v>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72"/>
  <sheetViews>
    <sheetView workbookViewId="0">
      <selection sqref="A1:XFD1048576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1:20" s="2" customFormat="1" x14ac:dyDescent="0.25">
      <c r="A1" s="2" t="s">
        <v>422</v>
      </c>
      <c r="B1" s="2" t="s">
        <v>423</v>
      </c>
      <c r="C1" s="2" t="s">
        <v>424</v>
      </c>
      <c r="D1" s="2" t="s">
        <v>425</v>
      </c>
      <c r="E1" s="2" t="s">
        <v>426</v>
      </c>
      <c r="F1" s="2" t="s">
        <v>427</v>
      </c>
      <c r="G1" s="2" t="s">
        <v>428</v>
      </c>
      <c r="H1" s="2" t="s">
        <v>429</v>
      </c>
      <c r="I1" s="2" t="s">
        <v>430</v>
      </c>
      <c r="J1" s="2" t="s">
        <v>431</v>
      </c>
      <c r="K1" s="2" t="s">
        <v>432</v>
      </c>
      <c r="L1" s="2" t="s">
        <v>433</v>
      </c>
      <c r="M1" s="2" t="s">
        <v>434</v>
      </c>
      <c r="N1" s="2" t="s">
        <v>435</v>
      </c>
      <c r="O1" s="2" t="s">
        <v>436</v>
      </c>
      <c r="P1" s="2" t="s">
        <v>437</v>
      </c>
      <c r="Q1" s="2" t="s">
        <v>438</v>
      </c>
      <c r="R1" s="2" t="s">
        <v>439</v>
      </c>
      <c r="S1" s="2" t="s">
        <v>440</v>
      </c>
      <c r="T1" s="2" t="s">
        <v>441</v>
      </c>
    </row>
    <row r="2" spans="1:20" x14ac:dyDescent="0.25">
      <c r="A2" s="5" t="s">
        <v>442</v>
      </c>
      <c r="B2" s="5" t="s">
        <v>443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444</v>
      </c>
    </row>
    <row r="3" spans="1:20" x14ac:dyDescent="0.25">
      <c r="A3" s="5" t="s">
        <v>445</v>
      </c>
      <c r="B3" s="5" t="s">
        <v>446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</row>
    <row r="4" spans="1:20" x14ac:dyDescent="0.25">
      <c r="A4" s="5" t="s">
        <v>447</v>
      </c>
      <c r="B4" s="5" t="s">
        <v>448</v>
      </c>
      <c r="F4" s="5">
        <v>0</v>
      </c>
      <c r="G4" s="5">
        <v>404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 t="s">
        <v>449</v>
      </c>
    </row>
    <row r="5" spans="1:20" x14ac:dyDescent="0.25">
      <c r="A5" s="5" t="s">
        <v>450</v>
      </c>
      <c r="B5" s="5" t="s">
        <v>451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</row>
    <row r="6" spans="1:20" x14ac:dyDescent="0.25">
      <c r="A6" s="5" t="s">
        <v>292</v>
      </c>
      <c r="B6" s="5" t="s">
        <v>452</v>
      </c>
      <c r="F6" s="5">
        <v>0</v>
      </c>
      <c r="G6" s="5">
        <v>501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</row>
    <row r="7" spans="1:20" x14ac:dyDescent="0.25">
      <c r="A7" s="5" t="s">
        <v>194</v>
      </c>
      <c r="B7" s="5" t="s">
        <v>453</v>
      </c>
      <c r="C7" s="5">
        <v>44629.771296296298</v>
      </c>
      <c r="D7" s="5">
        <v>44629.792083333334</v>
      </c>
      <c r="E7" s="5" t="s">
        <v>454</v>
      </c>
      <c r="F7" s="5">
        <v>401</v>
      </c>
      <c r="G7" s="5">
        <v>372</v>
      </c>
      <c r="H7" s="5">
        <v>11.08</v>
      </c>
      <c r="I7" s="5">
        <v>529</v>
      </c>
      <c r="J7" s="5">
        <v>395</v>
      </c>
      <c r="K7" s="5">
        <v>223</v>
      </c>
      <c r="L7" s="5">
        <v>115</v>
      </c>
      <c r="M7" s="5">
        <v>78</v>
      </c>
      <c r="N7" s="5">
        <v>86</v>
      </c>
      <c r="O7" s="5">
        <v>55</v>
      </c>
      <c r="P7" s="5">
        <v>27.6</v>
      </c>
      <c r="Q7" s="5">
        <v>22.1</v>
      </c>
      <c r="R7" s="5">
        <v>174</v>
      </c>
      <c r="S7" s="5">
        <v>158</v>
      </c>
    </row>
    <row r="8" spans="1:20" x14ac:dyDescent="0.25">
      <c r="A8" s="5" t="s">
        <v>455</v>
      </c>
      <c r="B8" s="5" t="s">
        <v>456</v>
      </c>
      <c r="F8" s="5">
        <v>0</v>
      </c>
      <c r="G8" s="5">
        <v>339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457</v>
      </c>
      <c r="B9" s="5" t="s">
        <v>458</v>
      </c>
      <c r="F9" s="5">
        <v>0</v>
      </c>
      <c r="G9" s="5">
        <v>413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</row>
    <row r="10" spans="1:20" x14ac:dyDescent="0.25">
      <c r="A10" s="5" t="s">
        <v>326</v>
      </c>
      <c r="B10" s="5" t="s">
        <v>459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</row>
    <row r="11" spans="1:20" x14ac:dyDescent="0.25">
      <c r="A11" s="5" t="s">
        <v>234</v>
      </c>
      <c r="B11" s="5" t="s">
        <v>460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461</v>
      </c>
      <c r="B12" s="5" t="s">
        <v>462</v>
      </c>
      <c r="F12" s="5">
        <v>0</v>
      </c>
      <c r="G12" s="5">
        <v>364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463</v>
      </c>
      <c r="B13" s="5" t="s">
        <v>464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20" x14ac:dyDescent="0.25">
      <c r="A14" s="5" t="s">
        <v>465</v>
      </c>
      <c r="B14" s="5" t="s">
        <v>466</v>
      </c>
      <c r="F14" s="5">
        <v>0</v>
      </c>
      <c r="G14" s="5">
        <v>132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</row>
    <row r="15" spans="1:20" x14ac:dyDescent="0.25">
      <c r="A15" s="5" t="s">
        <v>105</v>
      </c>
      <c r="B15" s="5" t="s">
        <v>467</v>
      </c>
      <c r="C15" s="5">
        <v>44630.550300925926</v>
      </c>
      <c r="D15" s="5">
        <v>44630.571122685185</v>
      </c>
      <c r="E15" s="5" t="s">
        <v>454</v>
      </c>
      <c r="F15" s="5">
        <v>353</v>
      </c>
      <c r="G15" s="5">
        <v>366</v>
      </c>
      <c r="H15" s="5">
        <v>10.54</v>
      </c>
      <c r="I15" s="5">
        <v>492</v>
      </c>
      <c r="J15" s="5">
        <v>421</v>
      </c>
      <c r="K15" s="5">
        <v>196</v>
      </c>
      <c r="L15" s="5">
        <v>124</v>
      </c>
      <c r="M15" s="5">
        <v>72</v>
      </c>
      <c r="N15" s="5">
        <v>71</v>
      </c>
      <c r="O15" s="5">
        <v>56</v>
      </c>
      <c r="P15" s="5">
        <v>28.2</v>
      </c>
      <c r="Q15" s="5">
        <v>21.1</v>
      </c>
      <c r="R15" s="5">
        <v>0</v>
      </c>
      <c r="S15" s="5">
        <v>0</v>
      </c>
    </row>
    <row r="16" spans="1:20" x14ac:dyDescent="0.25">
      <c r="A16" s="5" t="s">
        <v>63</v>
      </c>
      <c r="B16" s="12" t="s">
        <v>468</v>
      </c>
      <c r="C16" s="5">
        <v>44631.472222222219</v>
      </c>
      <c r="D16" s="5">
        <v>44631.493043981478</v>
      </c>
      <c r="E16" s="5" t="s">
        <v>454</v>
      </c>
      <c r="F16" s="5">
        <v>335</v>
      </c>
      <c r="G16" s="5">
        <v>303</v>
      </c>
      <c r="H16" s="5">
        <v>10.29</v>
      </c>
      <c r="I16" s="5">
        <v>450</v>
      </c>
      <c r="J16" s="5">
        <v>328</v>
      </c>
      <c r="K16" s="5">
        <v>186</v>
      </c>
      <c r="L16" s="5">
        <v>110</v>
      </c>
      <c r="M16" s="5">
        <v>79</v>
      </c>
      <c r="N16" s="5">
        <v>70</v>
      </c>
      <c r="O16" s="5">
        <v>50</v>
      </c>
      <c r="P16" s="5">
        <v>25.8</v>
      </c>
      <c r="Q16" s="5">
        <v>20.6</v>
      </c>
      <c r="R16" s="5">
        <v>0</v>
      </c>
      <c r="S16" s="5">
        <v>0</v>
      </c>
    </row>
    <row r="17" spans="1:19" x14ac:dyDescent="0.25">
      <c r="A17" s="5" t="s">
        <v>469</v>
      </c>
      <c r="B17" s="5" t="s">
        <v>470</v>
      </c>
      <c r="F17" s="5">
        <v>0</v>
      </c>
      <c r="G17" s="5">
        <v>391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471</v>
      </c>
      <c r="B18" s="5" t="s">
        <v>472</v>
      </c>
      <c r="F18" s="5">
        <v>0</v>
      </c>
      <c r="G18" s="5">
        <v>508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473</v>
      </c>
      <c r="B19" s="12" t="s">
        <v>474</v>
      </c>
      <c r="F19" s="5">
        <v>0</v>
      </c>
      <c r="G19" s="5">
        <v>664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475</v>
      </c>
      <c r="B20" s="5" t="s">
        <v>476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477</v>
      </c>
      <c r="B21" s="5" t="s">
        <v>478</v>
      </c>
      <c r="F21" s="5">
        <v>0</v>
      </c>
      <c r="G21" s="5">
        <v>465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479</v>
      </c>
      <c r="B22" s="5" t="s">
        <v>480</v>
      </c>
      <c r="F22" s="5">
        <v>0</v>
      </c>
      <c r="G22" s="5">
        <v>333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</row>
    <row r="23" spans="1:19" x14ac:dyDescent="0.25">
      <c r="A23" s="5" t="s">
        <v>318</v>
      </c>
      <c r="B23" s="5" t="s">
        <v>481</v>
      </c>
      <c r="C23" s="5">
        <v>44631.514502314814</v>
      </c>
      <c r="D23" s="5">
        <v>44631.535324074073</v>
      </c>
      <c r="E23" s="5" t="s">
        <v>454</v>
      </c>
      <c r="F23" s="5">
        <v>275</v>
      </c>
      <c r="G23" s="5">
        <v>0</v>
      </c>
      <c r="H23" s="5">
        <v>9.39</v>
      </c>
      <c r="I23" s="5">
        <v>511</v>
      </c>
      <c r="J23" s="5">
        <v>359</v>
      </c>
      <c r="K23" s="5">
        <v>153</v>
      </c>
      <c r="L23" s="5">
        <v>113</v>
      </c>
      <c r="M23" s="5">
        <v>78</v>
      </c>
      <c r="N23" s="5">
        <v>75</v>
      </c>
      <c r="O23" s="5">
        <v>47</v>
      </c>
      <c r="P23" s="5">
        <v>26.6</v>
      </c>
      <c r="Q23" s="5">
        <v>18.899999999999999</v>
      </c>
      <c r="R23" s="5">
        <v>189</v>
      </c>
      <c r="S23" s="5">
        <v>162</v>
      </c>
    </row>
    <row r="24" spans="1:19" x14ac:dyDescent="0.25">
      <c r="A24" s="5" t="s">
        <v>482</v>
      </c>
      <c r="B24" s="5" t="s">
        <v>483</v>
      </c>
      <c r="F24" s="5">
        <v>0</v>
      </c>
      <c r="G24" s="5">
        <v>368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484</v>
      </c>
      <c r="B25" s="5" t="s">
        <v>485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486</v>
      </c>
      <c r="B26" s="5" t="s">
        <v>487</v>
      </c>
      <c r="F26" s="5">
        <v>0</v>
      </c>
      <c r="G26" s="5">
        <v>558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488</v>
      </c>
      <c r="B27" s="5" t="s">
        <v>489</v>
      </c>
      <c r="F27" s="5">
        <v>0</v>
      </c>
      <c r="G27" s="5">
        <v>427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490</v>
      </c>
      <c r="B28" s="5" t="s">
        <v>491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</row>
    <row r="29" spans="1:19" x14ac:dyDescent="0.25">
      <c r="A29" s="5" t="s">
        <v>150</v>
      </c>
      <c r="B29" s="5" t="s">
        <v>492</v>
      </c>
      <c r="C29" s="5">
        <v>44630.124062499999</v>
      </c>
      <c r="D29" s="5">
        <v>44630.144907407404</v>
      </c>
      <c r="E29" s="5" t="s">
        <v>454</v>
      </c>
      <c r="F29" s="5">
        <v>415</v>
      </c>
      <c r="G29" s="5">
        <v>403</v>
      </c>
      <c r="H29" s="5">
        <v>11.28</v>
      </c>
      <c r="I29" s="5">
        <v>0</v>
      </c>
      <c r="J29" s="5">
        <v>313</v>
      </c>
      <c r="K29" s="5">
        <v>231</v>
      </c>
      <c r="L29" s="5">
        <v>101</v>
      </c>
      <c r="M29" s="5">
        <v>80</v>
      </c>
      <c r="N29" s="5">
        <v>73</v>
      </c>
      <c r="O29" s="5">
        <v>59</v>
      </c>
      <c r="P29" s="5">
        <v>25.3</v>
      </c>
      <c r="Q29" s="5">
        <v>22.6</v>
      </c>
      <c r="R29" s="5">
        <v>157</v>
      </c>
      <c r="S29" s="5">
        <v>144</v>
      </c>
    </row>
    <row r="30" spans="1:19" x14ac:dyDescent="0.25">
      <c r="A30" s="5" t="s">
        <v>493</v>
      </c>
      <c r="B30" s="5" t="s">
        <v>494</v>
      </c>
      <c r="F30" s="5">
        <v>0</v>
      </c>
      <c r="G30" s="5">
        <v>415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495</v>
      </c>
      <c r="B31" s="5" t="s">
        <v>496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497</v>
      </c>
      <c r="B32" s="5" t="s">
        <v>498</v>
      </c>
      <c r="F32" s="5">
        <v>0</v>
      </c>
      <c r="G32" s="5">
        <v>525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499</v>
      </c>
      <c r="B33" s="5" t="s">
        <v>500</v>
      </c>
      <c r="F33" s="5">
        <v>0</v>
      </c>
      <c r="G33" s="5">
        <v>309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501</v>
      </c>
      <c r="B34" s="5" t="s">
        <v>502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x14ac:dyDescent="0.25">
      <c r="A35" s="5" t="s">
        <v>503</v>
      </c>
      <c r="B35" s="5" t="s">
        <v>504</v>
      </c>
      <c r="F35" s="5">
        <v>0</v>
      </c>
      <c r="G35" s="5">
        <v>606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505</v>
      </c>
      <c r="B36" s="5" t="s">
        <v>506</v>
      </c>
      <c r="F36" s="5">
        <v>0</v>
      </c>
      <c r="G36" s="5">
        <v>456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</row>
    <row r="37" spans="1:19" x14ac:dyDescent="0.25">
      <c r="A37" s="5" t="s">
        <v>507</v>
      </c>
      <c r="B37" s="5" t="s">
        <v>508</v>
      </c>
      <c r="F37" s="5">
        <v>0</v>
      </c>
      <c r="G37" s="5">
        <v>402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509</v>
      </c>
      <c r="B38" s="5" t="s">
        <v>510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</row>
    <row r="39" spans="1:19" x14ac:dyDescent="0.25">
      <c r="A39" s="5" t="s">
        <v>511</v>
      </c>
      <c r="B39" s="12" t="s">
        <v>512</v>
      </c>
      <c r="F39" s="5">
        <v>0</v>
      </c>
      <c r="G39" s="5">
        <v>633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513</v>
      </c>
      <c r="B40" s="5" t="s">
        <v>514</v>
      </c>
      <c r="F40" s="5">
        <v>0</v>
      </c>
      <c r="G40" s="5">
        <v>513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515</v>
      </c>
      <c r="B41" s="5" t="s">
        <v>516</v>
      </c>
      <c r="F41" s="5">
        <v>0</v>
      </c>
      <c r="G41" s="5">
        <v>420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517</v>
      </c>
      <c r="B42" s="5" t="s">
        <v>518</v>
      </c>
      <c r="F42" s="5">
        <v>0</v>
      </c>
      <c r="G42" s="5">
        <v>460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519</v>
      </c>
      <c r="B43" s="5" t="s">
        <v>520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521</v>
      </c>
      <c r="B44" s="5" t="s">
        <v>522</v>
      </c>
      <c r="F44" s="5">
        <v>0</v>
      </c>
      <c r="G44" s="5">
        <v>470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523</v>
      </c>
      <c r="B45" s="12" t="s">
        <v>524</v>
      </c>
      <c r="F45" s="5">
        <v>0</v>
      </c>
      <c r="G45" s="5">
        <v>387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525</v>
      </c>
      <c r="B46" s="5" t="s">
        <v>526</v>
      </c>
      <c r="F46" s="5">
        <v>0</v>
      </c>
      <c r="G46" s="5">
        <v>523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527</v>
      </c>
      <c r="B47" s="5" t="s">
        <v>528</v>
      </c>
      <c r="F47" s="5">
        <v>0</v>
      </c>
      <c r="G47" s="5">
        <v>313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529</v>
      </c>
      <c r="B48" s="5" t="s">
        <v>530</v>
      </c>
      <c r="F48" s="5">
        <v>0</v>
      </c>
      <c r="G48" s="5">
        <v>455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531</v>
      </c>
      <c r="B49" s="5" t="s">
        <v>532</v>
      </c>
      <c r="F49" s="5">
        <v>0</v>
      </c>
      <c r="G49" s="5">
        <v>605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533</v>
      </c>
      <c r="B50" s="5" t="s">
        <v>534</v>
      </c>
      <c r="F50" s="5">
        <v>0</v>
      </c>
      <c r="G50" s="5">
        <v>409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</row>
    <row r="51" spans="1:19" x14ac:dyDescent="0.25">
      <c r="A51" s="5" t="s">
        <v>242</v>
      </c>
      <c r="B51" s="5" t="s">
        <v>535</v>
      </c>
      <c r="C51" s="5">
        <v>44629.897569444445</v>
      </c>
      <c r="D51" s="5">
        <v>44629.918391203704</v>
      </c>
      <c r="E51" s="5" t="s">
        <v>454</v>
      </c>
      <c r="F51" s="5">
        <v>468</v>
      </c>
      <c r="G51" s="5">
        <v>0</v>
      </c>
      <c r="H51" s="5">
        <v>11.74</v>
      </c>
      <c r="I51" s="5">
        <v>691</v>
      </c>
      <c r="J51" s="5">
        <v>440</v>
      </c>
      <c r="K51" s="5">
        <v>260</v>
      </c>
      <c r="L51" s="5">
        <v>115</v>
      </c>
      <c r="M51" s="5">
        <v>78</v>
      </c>
      <c r="N51" s="5">
        <v>81</v>
      </c>
      <c r="O51" s="5">
        <v>59</v>
      </c>
      <c r="P51" s="5">
        <v>28.7</v>
      </c>
      <c r="Q51" s="5">
        <v>23.5</v>
      </c>
      <c r="R51" s="5">
        <v>0</v>
      </c>
      <c r="S51" s="5">
        <v>0</v>
      </c>
    </row>
    <row r="52" spans="1:19" x14ac:dyDescent="0.25">
      <c r="A52" s="5" t="s">
        <v>536</v>
      </c>
      <c r="B52" s="5" t="s">
        <v>537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</row>
    <row r="53" spans="1:19" x14ac:dyDescent="0.25">
      <c r="A53" s="5" t="s">
        <v>35</v>
      </c>
      <c r="B53" s="5" t="s">
        <v>538</v>
      </c>
      <c r="C53" s="5">
        <v>44629.972199074073</v>
      </c>
      <c r="D53" s="5">
        <v>44629.993020833332</v>
      </c>
      <c r="E53" s="5" t="s">
        <v>454</v>
      </c>
      <c r="F53" s="5">
        <v>371</v>
      </c>
      <c r="G53" s="5">
        <v>475</v>
      </c>
      <c r="H53" s="5">
        <v>10.77</v>
      </c>
      <c r="I53" s="5">
        <v>362</v>
      </c>
      <c r="J53" s="5">
        <v>274</v>
      </c>
      <c r="K53" s="5">
        <v>206</v>
      </c>
      <c r="L53" s="5">
        <v>90</v>
      </c>
      <c r="M53" s="5">
        <v>80</v>
      </c>
      <c r="N53" s="5">
        <v>54</v>
      </c>
      <c r="O53" s="5">
        <v>51</v>
      </c>
      <c r="P53" s="5">
        <v>24.1</v>
      </c>
      <c r="Q53" s="5">
        <v>21.5</v>
      </c>
      <c r="R53" s="5">
        <v>133</v>
      </c>
      <c r="S53" s="5">
        <v>129</v>
      </c>
    </row>
    <row r="54" spans="1:19" x14ac:dyDescent="0.25">
      <c r="A54" s="5" t="s">
        <v>539</v>
      </c>
      <c r="B54" s="5" t="s">
        <v>540</v>
      </c>
      <c r="F54" s="5">
        <v>0</v>
      </c>
      <c r="G54" s="5">
        <v>562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541</v>
      </c>
      <c r="B55" s="5" t="s">
        <v>542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543</v>
      </c>
      <c r="B56" s="5" t="s">
        <v>544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545</v>
      </c>
      <c r="B57" s="5" t="s">
        <v>546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547</v>
      </c>
      <c r="B58" s="5" t="s">
        <v>548</v>
      </c>
      <c r="C58" s="5">
        <v>44630.4372337963</v>
      </c>
      <c r="D58" s="5">
        <v>44630.458043981482</v>
      </c>
      <c r="E58" s="5" t="s">
        <v>454</v>
      </c>
      <c r="F58" s="5">
        <v>372</v>
      </c>
      <c r="G58" s="5">
        <v>0</v>
      </c>
      <c r="H58" s="5">
        <v>10.68</v>
      </c>
      <c r="I58" s="5">
        <v>569</v>
      </c>
      <c r="J58" s="5">
        <v>376</v>
      </c>
      <c r="K58" s="5">
        <v>207</v>
      </c>
      <c r="L58" s="5">
        <v>112</v>
      </c>
      <c r="M58" s="5">
        <v>79</v>
      </c>
      <c r="N58" s="5">
        <v>71</v>
      </c>
      <c r="O58" s="5">
        <v>53</v>
      </c>
      <c r="P58" s="5">
        <v>27.1</v>
      </c>
      <c r="Q58" s="5">
        <v>21.4</v>
      </c>
      <c r="R58" s="5">
        <v>160</v>
      </c>
      <c r="S58" s="5">
        <v>145</v>
      </c>
    </row>
    <row r="59" spans="1:19" x14ac:dyDescent="0.25">
      <c r="A59" s="5" t="s">
        <v>549</v>
      </c>
      <c r="B59" s="5" t="s">
        <v>550</v>
      </c>
      <c r="F59" s="5">
        <v>0</v>
      </c>
      <c r="G59" s="5">
        <v>334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551</v>
      </c>
      <c r="B60" s="5" t="s">
        <v>552</v>
      </c>
      <c r="F60" s="5">
        <v>0</v>
      </c>
      <c r="G60" s="5">
        <v>501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553</v>
      </c>
      <c r="B61" s="5" t="s">
        <v>554</v>
      </c>
      <c r="F61" s="5">
        <v>0</v>
      </c>
      <c r="G61" s="5">
        <v>527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</row>
    <row r="62" spans="1:19" x14ac:dyDescent="0.25">
      <c r="A62" s="5" t="s">
        <v>555</v>
      </c>
      <c r="B62" s="5" t="s">
        <v>556</v>
      </c>
      <c r="F62" s="5">
        <v>0</v>
      </c>
      <c r="G62" s="5">
        <v>723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557</v>
      </c>
      <c r="B63" s="5" t="s">
        <v>558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559</v>
      </c>
      <c r="B64" s="5" t="s">
        <v>560</v>
      </c>
      <c r="F64" s="5">
        <v>0</v>
      </c>
      <c r="G64" s="5">
        <v>443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</row>
    <row r="65" spans="1:19" x14ac:dyDescent="0.25">
      <c r="A65" s="5" t="s">
        <v>561</v>
      </c>
      <c r="B65" s="5" t="s">
        <v>562</v>
      </c>
      <c r="F65" s="5">
        <v>0</v>
      </c>
      <c r="G65" s="5">
        <v>451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563</v>
      </c>
      <c r="B66" s="5" t="s">
        <v>564</v>
      </c>
      <c r="F66" s="5">
        <v>0</v>
      </c>
      <c r="G66" s="5">
        <v>423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565</v>
      </c>
      <c r="B67" s="5" t="s">
        <v>566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567</v>
      </c>
      <c r="B68" s="5" t="s">
        <v>568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569</v>
      </c>
      <c r="B69" s="5" t="s">
        <v>570</v>
      </c>
      <c r="F69" s="5">
        <v>0</v>
      </c>
      <c r="G69" s="5">
        <v>410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571</v>
      </c>
      <c r="B70" s="5" t="s">
        <v>572</v>
      </c>
      <c r="F70" s="5">
        <v>0</v>
      </c>
      <c r="G70" s="5">
        <v>705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573</v>
      </c>
      <c r="B71" s="5" t="s">
        <v>574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575</v>
      </c>
      <c r="B72" s="5" t="s">
        <v>576</v>
      </c>
      <c r="F72" s="5">
        <v>0</v>
      </c>
      <c r="G72" s="5">
        <v>516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577</v>
      </c>
      <c r="B73" s="5" t="s">
        <v>578</v>
      </c>
      <c r="F73" s="5">
        <v>0</v>
      </c>
      <c r="G73" s="5">
        <v>300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579</v>
      </c>
      <c r="B74" s="5" t="s">
        <v>580</v>
      </c>
      <c r="F74" s="5">
        <v>0</v>
      </c>
      <c r="G74" s="5">
        <v>441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581</v>
      </c>
      <c r="B75" s="5" t="s">
        <v>582</v>
      </c>
      <c r="F75" s="5">
        <v>0</v>
      </c>
      <c r="G75" s="5">
        <v>539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583</v>
      </c>
      <c r="B76" s="5" t="s">
        <v>584</v>
      </c>
      <c r="F76" s="5">
        <v>0</v>
      </c>
      <c r="G76" s="5">
        <v>329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</row>
    <row r="77" spans="1:19" x14ac:dyDescent="0.25">
      <c r="A77" s="5" t="s">
        <v>585</v>
      </c>
      <c r="B77" s="5" t="s">
        <v>586</v>
      </c>
      <c r="F77" s="5">
        <v>0</v>
      </c>
      <c r="G77" s="5">
        <v>585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587</v>
      </c>
      <c r="B78" s="5" t="s">
        <v>588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589</v>
      </c>
      <c r="B79" s="5" t="s">
        <v>590</v>
      </c>
      <c r="F79" s="5">
        <v>0</v>
      </c>
      <c r="G79" s="5">
        <v>625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591</v>
      </c>
      <c r="B80" s="5" t="s">
        <v>592</v>
      </c>
      <c r="F80" s="5">
        <v>0</v>
      </c>
      <c r="G80" s="5">
        <v>532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55</v>
      </c>
      <c r="B81" s="5" t="s">
        <v>593</v>
      </c>
      <c r="C81" s="5">
        <v>44630.042743055557</v>
      </c>
      <c r="D81" s="5">
        <v>44630.063564814816</v>
      </c>
      <c r="E81" s="5" t="s">
        <v>454</v>
      </c>
      <c r="F81" s="5">
        <v>469</v>
      </c>
      <c r="G81" s="5">
        <v>410</v>
      </c>
      <c r="H81" s="5">
        <v>11.71</v>
      </c>
      <c r="I81" s="5">
        <v>677</v>
      </c>
      <c r="J81" s="5">
        <v>420</v>
      </c>
      <c r="K81" s="5">
        <v>260</v>
      </c>
      <c r="L81" s="5">
        <v>114</v>
      </c>
      <c r="M81" s="5">
        <v>78</v>
      </c>
      <c r="N81" s="5">
        <v>75</v>
      </c>
      <c r="O81" s="5">
        <v>58</v>
      </c>
      <c r="P81" s="5">
        <v>28.2</v>
      </c>
      <c r="Q81" s="5">
        <v>23.4</v>
      </c>
      <c r="R81" s="5">
        <v>0</v>
      </c>
      <c r="S81" s="5">
        <v>0</v>
      </c>
    </row>
    <row r="82" spans="1:19" x14ac:dyDescent="0.25">
      <c r="A82" s="5" t="s">
        <v>594</v>
      </c>
      <c r="B82" s="5" t="s">
        <v>595</v>
      </c>
      <c r="F82" s="5">
        <v>0</v>
      </c>
      <c r="G82" s="5">
        <v>401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</row>
    <row r="83" spans="1:19" x14ac:dyDescent="0.25">
      <c r="A83" s="5" t="s">
        <v>596</v>
      </c>
      <c r="B83" s="5" t="s">
        <v>597</v>
      </c>
      <c r="F83" s="5">
        <v>0</v>
      </c>
      <c r="G83" s="5">
        <v>232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598</v>
      </c>
      <c r="B84" s="5" t="s">
        <v>599</v>
      </c>
      <c r="F84" s="5">
        <v>0</v>
      </c>
      <c r="G84" s="5">
        <v>509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</row>
    <row r="85" spans="1:19" x14ac:dyDescent="0.25">
      <c r="A85" s="5" t="s">
        <v>272</v>
      </c>
      <c r="B85" s="5" t="s">
        <v>600</v>
      </c>
      <c r="C85" s="5">
        <v>44631.497060185182</v>
      </c>
      <c r="D85" s="5">
        <v>44631.517881944441</v>
      </c>
      <c r="E85" s="5" t="s">
        <v>454</v>
      </c>
      <c r="F85" s="5">
        <v>309</v>
      </c>
      <c r="G85" s="5">
        <v>0</v>
      </c>
      <c r="H85" s="5">
        <v>9.98</v>
      </c>
      <c r="I85" s="5">
        <v>532</v>
      </c>
      <c r="J85" s="5">
        <v>319</v>
      </c>
      <c r="K85" s="5">
        <v>172</v>
      </c>
      <c r="L85" s="5">
        <v>102</v>
      </c>
      <c r="M85" s="5">
        <v>79</v>
      </c>
      <c r="N85" s="5">
        <v>67</v>
      </c>
      <c r="O85" s="5">
        <v>49</v>
      </c>
      <c r="P85" s="5">
        <v>25.5</v>
      </c>
      <c r="Q85" s="5">
        <v>19.899999999999999</v>
      </c>
      <c r="R85" s="5">
        <v>154</v>
      </c>
      <c r="S85" s="5">
        <v>136</v>
      </c>
    </row>
    <row r="86" spans="1:19" x14ac:dyDescent="0.25">
      <c r="A86" s="5" t="s">
        <v>158</v>
      </c>
      <c r="B86" s="5" t="s">
        <v>601</v>
      </c>
      <c r="C86" s="5">
        <v>44630.455127314817</v>
      </c>
      <c r="D86" s="5">
        <v>44630.475937499999</v>
      </c>
      <c r="E86" s="5" t="s">
        <v>454</v>
      </c>
      <c r="F86" s="5">
        <v>470</v>
      </c>
      <c r="G86" s="5">
        <v>0</v>
      </c>
      <c r="H86" s="5">
        <v>11.72</v>
      </c>
      <c r="I86" s="5">
        <v>639</v>
      </c>
      <c r="J86" s="5">
        <v>444</v>
      </c>
      <c r="K86" s="5">
        <v>261</v>
      </c>
      <c r="L86" s="5">
        <v>111</v>
      </c>
      <c r="M86" s="5">
        <v>77</v>
      </c>
      <c r="N86" s="5">
        <v>75</v>
      </c>
      <c r="O86" s="5">
        <v>58</v>
      </c>
      <c r="P86" s="5">
        <v>28.8</v>
      </c>
      <c r="Q86" s="5">
        <v>23.4</v>
      </c>
      <c r="R86" s="5">
        <v>179</v>
      </c>
      <c r="S86" s="5">
        <v>170</v>
      </c>
    </row>
    <row r="87" spans="1:19" x14ac:dyDescent="0.25">
      <c r="A87" s="5" t="s">
        <v>602</v>
      </c>
      <c r="B87" s="5" t="s">
        <v>603</v>
      </c>
      <c r="F87" s="5">
        <v>0</v>
      </c>
      <c r="G87" s="5">
        <v>474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</row>
    <row r="88" spans="1:19" x14ac:dyDescent="0.25">
      <c r="A88" s="5" t="s">
        <v>604</v>
      </c>
      <c r="B88" s="5" t="s">
        <v>605</v>
      </c>
      <c r="F88" s="5">
        <v>0</v>
      </c>
      <c r="G88" s="5">
        <v>587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</row>
    <row r="89" spans="1:19" x14ac:dyDescent="0.25">
      <c r="A89" s="5" t="s">
        <v>606</v>
      </c>
      <c r="B89" s="5" t="s">
        <v>607</v>
      </c>
      <c r="F89" s="5">
        <v>0</v>
      </c>
      <c r="G89" s="5">
        <v>404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608</v>
      </c>
      <c r="B90" s="5" t="s">
        <v>609</v>
      </c>
      <c r="F90" s="5">
        <v>0</v>
      </c>
      <c r="G90" s="5">
        <v>610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610</v>
      </c>
      <c r="B91" s="5" t="s">
        <v>611</v>
      </c>
      <c r="F91" s="5">
        <v>0</v>
      </c>
      <c r="G91" s="5">
        <v>473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612</v>
      </c>
      <c r="B92" s="5" t="s">
        <v>613</v>
      </c>
      <c r="F92" s="5">
        <v>0</v>
      </c>
      <c r="G92" s="5">
        <v>328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614</v>
      </c>
      <c r="B93" s="5" t="s">
        <v>615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616</v>
      </c>
      <c r="B94" s="5" t="s">
        <v>617</v>
      </c>
      <c r="F94" s="5">
        <v>0</v>
      </c>
      <c r="G94" s="5">
        <v>285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</row>
    <row r="95" spans="1:19" x14ac:dyDescent="0.25">
      <c r="A95" s="5" t="s">
        <v>304</v>
      </c>
      <c r="B95" s="5" t="s">
        <v>618</v>
      </c>
      <c r="F95" s="5">
        <v>0</v>
      </c>
      <c r="G95" s="5">
        <v>689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619</v>
      </c>
      <c r="B96" s="5" t="s">
        <v>620</v>
      </c>
      <c r="F96" s="5">
        <v>0</v>
      </c>
      <c r="G96" s="5">
        <v>265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621</v>
      </c>
      <c r="B97" s="5" t="s">
        <v>622</v>
      </c>
      <c r="F97" s="5">
        <v>0</v>
      </c>
      <c r="G97" s="5">
        <v>365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</row>
    <row r="98" spans="1:19" x14ac:dyDescent="0.25">
      <c r="A98" s="5" t="s">
        <v>623</v>
      </c>
      <c r="B98" s="5" t="s">
        <v>624</v>
      </c>
      <c r="F98" s="5">
        <v>0</v>
      </c>
      <c r="G98" s="5">
        <v>308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625</v>
      </c>
      <c r="B99" s="5" t="s">
        <v>626</v>
      </c>
      <c r="F99" s="5">
        <v>0</v>
      </c>
      <c r="G99" s="5">
        <v>252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627</v>
      </c>
      <c r="B100" s="5" t="s">
        <v>628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629</v>
      </c>
      <c r="B101" s="5" t="s">
        <v>630</v>
      </c>
      <c r="F101" s="5">
        <v>0</v>
      </c>
      <c r="G101" s="5">
        <v>458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228</v>
      </c>
      <c r="B102" s="5" t="s">
        <v>631</v>
      </c>
      <c r="C102" s="5">
        <v>44630.989976851852</v>
      </c>
      <c r="D102" s="5">
        <v>44631.010798611111</v>
      </c>
      <c r="E102" s="5" t="s">
        <v>454</v>
      </c>
      <c r="F102" s="5">
        <v>374</v>
      </c>
      <c r="G102" s="5">
        <v>0</v>
      </c>
      <c r="H102" s="5">
        <v>10.76</v>
      </c>
      <c r="I102" s="5">
        <v>603</v>
      </c>
      <c r="J102" s="5">
        <v>454</v>
      </c>
      <c r="K102" s="5">
        <v>208</v>
      </c>
      <c r="L102" s="5">
        <v>96</v>
      </c>
      <c r="M102" s="5">
        <v>78</v>
      </c>
      <c r="N102" s="5">
        <v>75</v>
      </c>
      <c r="O102" s="5">
        <v>53</v>
      </c>
      <c r="P102" s="5">
        <v>29</v>
      </c>
      <c r="Q102" s="5">
        <v>21.5</v>
      </c>
      <c r="R102" s="5">
        <v>0</v>
      </c>
      <c r="S102" s="5">
        <v>0</v>
      </c>
    </row>
    <row r="103" spans="1:19" x14ac:dyDescent="0.25">
      <c r="A103" s="5" t="s">
        <v>632</v>
      </c>
      <c r="B103" s="5" t="s">
        <v>633</v>
      </c>
      <c r="F103" s="5">
        <v>0</v>
      </c>
      <c r="G103" s="5">
        <v>370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634</v>
      </c>
      <c r="B104" s="5" t="s">
        <v>635</v>
      </c>
      <c r="F104" s="5">
        <v>0</v>
      </c>
      <c r="G104" s="5">
        <v>608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</row>
    <row r="105" spans="1:19" x14ac:dyDescent="0.25">
      <c r="A105" s="5" t="s">
        <v>636</v>
      </c>
      <c r="B105" s="5" t="s">
        <v>637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638</v>
      </c>
      <c r="B106" s="5" t="s">
        <v>639</v>
      </c>
      <c r="F106" s="5">
        <v>0</v>
      </c>
      <c r="G106" s="5">
        <v>385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640</v>
      </c>
      <c r="B107" s="5" t="s">
        <v>641</v>
      </c>
      <c r="F107" s="5">
        <v>0</v>
      </c>
      <c r="G107" s="5">
        <v>470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642</v>
      </c>
      <c r="B108" s="5" t="s">
        <v>643</v>
      </c>
      <c r="F108" s="5">
        <v>0</v>
      </c>
      <c r="G108" s="5">
        <v>534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644</v>
      </c>
      <c r="B109" s="5" t="s">
        <v>645</v>
      </c>
      <c r="F109" s="5">
        <v>0</v>
      </c>
      <c r="G109" s="5">
        <v>311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646</v>
      </c>
      <c r="B110" s="5" t="s">
        <v>647</v>
      </c>
      <c r="F110" s="5">
        <v>0</v>
      </c>
      <c r="G110" s="5">
        <v>409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648</v>
      </c>
      <c r="B111" s="5" t="s">
        <v>649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650</v>
      </c>
      <c r="B112" s="5" t="s">
        <v>651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652</v>
      </c>
      <c r="B113" s="5" t="s">
        <v>653</v>
      </c>
      <c r="F113" s="5">
        <v>0</v>
      </c>
      <c r="G113" s="5">
        <v>459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258</v>
      </c>
      <c r="B114" s="5" t="s">
        <v>654</v>
      </c>
      <c r="C114" s="5">
        <v>44631.04283564815</v>
      </c>
      <c r="D114" s="5">
        <v>44631.063657407409</v>
      </c>
      <c r="E114" s="5" t="s">
        <v>454</v>
      </c>
      <c r="F114" s="5">
        <v>596</v>
      </c>
      <c r="G114" s="5">
        <v>654</v>
      </c>
      <c r="H114" s="5">
        <v>12.68</v>
      </c>
      <c r="I114" s="5">
        <v>871</v>
      </c>
      <c r="J114" s="5">
        <v>643</v>
      </c>
      <c r="K114" s="5">
        <v>331</v>
      </c>
      <c r="L114" s="5">
        <v>120</v>
      </c>
      <c r="M114" s="5">
        <v>77</v>
      </c>
      <c r="N114" s="5">
        <v>100</v>
      </c>
      <c r="O114" s="5">
        <v>67</v>
      </c>
      <c r="P114" s="5">
        <v>32.799999999999997</v>
      </c>
      <c r="Q114" s="5">
        <v>25.4</v>
      </c>
      <c r="R114" s="5">
        <v>0</v>
      </c>
      <c r="S114" s="5">
        <v>0</v>
      </c>
    </row>
    <row r="115" spans="1:19" x14ac:dyDescent="0.25">
      <c r="A115" s="5" t="s">
        <v>655</v>
      </c>
      <c r="B115" s="5" t="s">
        <v>656</v>
      </c>
      <c r="F115" s="5">
        <v>0</v>
      </c>
      <c r="G115" s="5">
        <v>352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657</v>
      </c>
      <c r="B116" s="5" t="s">
        <v>658</v>
      </c>
      <c r="F116" s="5">
        <v>0</v>
      </c>
      <c r="G116" s="5">
        <v>666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</row>
    <row r="117" spans="1:19" x14ac:dyDescent="0.25">
      <c r="A117" s="5" t="s">
        <v>659</v>
      </c>
      <c r="B117" s="5" t="s">
        <v>660</v>
      </c>
      <c r="F117" s="5">
        <v>0</v>
      </c>
      <c r="G117" s="5">
        <v>356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661</v>
      </c>
      <c r="B118" s="5" t="s">
        <v>662</v>
      </c>
      <c r="F118" s="5">
        <v>0</v>
      </c>
      <c r="G118" s="5">
        <v>564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246</v>
      </c>
      <c r="B119" s="5" t="s">
        <v>663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664</v>
      </c>
      <c r="B120" s="5" t="s">
        <v>665</v>
      </c>
      <c r="F120" s="5">
        <v>0</v>
      </c>
      <c r="G120" s="5">
        <v>427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666</v>
      </c>
      <c r="B121" s="5" t="s">
        <v>667</v>
      </c>
      <c r="F121" s="5">
        <v>0</v>
      </c>
      <c r="G121" s="5">
        <v>389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</row>
    <row r="122" spans="1:19" x14ac:dyDescent="0.25">
      <c r="A122" s="5" t="s">
        <v>668</v>
      </c>
      <c r="B122" s="5" t="s">
        <v>669</v>
      </c>
      <c r="F122" s="5">
        <v>0</v>
      </c>
      <c r="G122" s="5">
        <v>433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670</v>
      </c>
      <c r="B123" s="5" t="s">
        <v>671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200</v>
      </c>
      <c r="B124" s="5" t="s">
        <v>672</v>
      </c>
      <c r="C124" s="5">
        <v>44631.458981481483</v>
      </c>
      <c r="D124" s="5">
        <v>44631.479803240742</v>
      </c>
      <c r="E124" s="5" t="s">
        <v>454</v>
      </c>
      <c r="F124" s="5">
        <v>301</v>
      </c>
      <c r="G124" s="5">
        <v>0</v>
      </c>
      <c r="H124" s="5">
        <v>9.67</v>
      </c>
      <c r="I124" s="5">
        <v>548</v>
      </c>
      <c r="J124" s="5">
        <v>421</v>
      </c>
      <c r="K124" s="5">
        <v>167</v>
      </c>
      <c r="L124" s="5">
        <v>116</v>
      </c>
      <c r="M124" s="5">
        <v>74</v>
      </c>
      <c r="N124" s="5">
        <v>75</v>
      </c>
      <c r="O124" s="5">
        <v>50</v>
      </c>
      <c r="P124" s="5">
        <v>28.2</v>
      </c>
      <c r="Q124" s="5">
        <v>19.3</v>
      </c>
      <c r="R124" s="5">
        <v>179</v>
      </c>
      <c r="S124" s="5">
        <v>163</v>
      </c>
    </row>
    <row r="125" spans="1:19" x14ac:dyDescent="0.25">
      <c r="A125" s="5" t="s">
        <v>673</v>
      </c>
      <c r="B125" s="5" t="s">
        <v>674</v>
      </c>
      <c r="F125" s="5">
        <v>0</v>
      </c>
      <c r="G125" s="5">
        <v>410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290</v>
      </c>
      <c r="B126" s="5" t="s">
        <v>675</v>
      </c>
      <c r="C126" s="5">
        <v>44631.460949074077</v>
      </c>
      <c r="D126" s="5">
        <v>44631.481747685182</v>
      </c>
      <c r="E126" s="5" t="s">
        <v>454</v>
      </c>
      <c r="F126" s="5">
        <v>493</v>
      </c>
      <c r="G126" s="5">
        <v>0</v>
      </c>
      <c r="H126" s="5">
        <v>11.99</v>
      </c>
      <c r="I126" s="5">
        <v>626</v>
      </c>
      <c r="J126" s="5">
        <v>499</v>
      </c>
      <c r="K126" s="5">
        <v>274</v>
      </c>
      <c r="L126" s="5">
        <v>108</v>
      </c>
      <c r="M126" s="5">
        <v>79</v>
      </c>
      <c r="N126" s="5">
        <v>84</v>
      </c>
      <c r="O126" s="5">
        <v>59</v>
      </c>
      <c r="P126" s="5">
        <v>30</v>
      </c>
      <c r="Q126" s="5">
        <v>24</v>
      </c>
      <c r="R126" s="5">
        <v>181</v>
      </c>
      <c r="S126" s="5">
        <v>169</v>
      </c>
    </row>
    <row r="127" spans="1:19" x14ac:dyDescent="0.25">
      <c r="A127" s="5" t="s">
        <v>676</v>
      </c>
      <c r="B127" s="5" t="s">
        <v>677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</row>
    <row r="128" spans="1:19" x14ac:dyDescent="0.25">
      <c r="A128" s="5" t="s">
        <v>678</v>
      </c>
      <c r="B128" s="5" t="s">
        <v>679</v>
      </c>
      <c r="F128" s="5">
        <v>0</v>
      </c>
      <c r="G128" s="5">
        <v>359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</row>
    <row r="129" spans="1:19" x14ac:dyDescent="0.25">
      <c r="A129" s="5" t="s">
        <v>680</v>
      </c>
      <c r="B129" s="5" t="s">
        <v>681</v>
      </c>
      <c r="F129" s="5">
        <v>0</v>
      </c>
      <c r="G129" s="5">
        <v>553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682</v>
      </c>
      <c r="B130" s="5" t="s">
        <v>683</v>
      </c>
      <c r="F130" s="5">
        <v>0</v>
      </c>
      <c r="G130" s="5">
        <v>605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684</v>
      </c>
      <c r="B131" s="5" t="s">
        <v>685</v>
      </c>
      <c r="F131" s="5">
        <v>0</v>
      </c>
      <c r="G131" s="5">
        <v>353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</row>
    <row r="132" spans="1:19" x14ac:dyDescent="0.25">
      <c r="A132" s="5" t="s">
        <v>686</v>
      </c>
      <c r="B132" s="5" t="s">
        <v>687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256</v>
      </c>
      <c r="B133" s="5" t="s">
        <v>688</v>
      </c>
      <c r="C133" s="5">
        <v>44630.857094907406</v>
      </c>
      <c r="D133" s="5">
        <v>44630.877916666665</v>
      </c>
      <c r="E133" s="5" t="s">
        <v>454</v>
      </c>
      <c r="F133" s="5">
        <v>536</v>
      </c>
      <c r="G133" s="5">
        <v>510</v>
      </c>
      <c r="H133" s="5">
        <v>12.27</v>
      </c>
      <c r="I133" s="5">
        <v>575</v>
      </c>
      <c r="J133" s="5">
        <v>536</v>
      </c>
      <c r="K133" s="5">
        <v>298</v>
      </c>
      <c r="L133" s="5">
        <v>114</v>
      </c>
      <c r="M133" s="5">
        <v>76</v>
      </c>
      <c r="N133" s="5">
        <v>100</v>
      </c>
      <c r="O133" s="5">
        <v>63</v>
      </c>
      <c r="P133" s="5">
        <v>30.8</v>
      </c>
      <c r="Q133" s="5">
        <v>24.5</v>
      </c>
      <c r="R133" s="5">
        <v>187</v>
      </c>
      <c r="S133" s="5">
        <v>175</v>
      </c>
    </row>
    <row r="134" spans="1:19" x14ac:dyDescent="0.25">
      <c r="A134" s="5" t="s">
        <v>101</v>
      </c>
      <c r="B134" s="5" t="s">
        <v>689</v>
      </c>
      <c r="C134" s="5">
        <v>44631.4530787037</v>
      </c>
      <c r="D134" s="5">
        <v>44631.473900462966</v>
      </c>
      <c r="E134" s="5" t="s">
        <v>454</v>
      </c>
      <c r="F134" s="5">
        <v>421</v>
      </c>
      <c r="G134" s="5">
        <v>477</v>
      </c>
      <c r="H134" s="5">
        <v>11.34</v>
      </c>
      <c r="I134" s="5">
        <v>0</v>
      </c>
      <c r="J134" s="5">
        <v>304</v>
      </c>
      <c r="K134" s="5">
        <v>234</v>
      </c>
      <c r="L134" s="5">
        <v>103</v>
      </c>
      <c r="M134" s="5">
        <v>79</v>
      </c>
      <c r="N134" s="5">
        <v>65</v>
      </c>
      <c r="O134" s="5">
        <v>55</v>
      </c>
      <c r="P134" s="5">
        <v>25</v>
      </c>
      <c r="Q134" s="5">
        <v>22.7</v>
      </c>
      <c r="R134" s="5">
        <v>174</v>
      </c>
      <c r="S134" s="5">
        <v>161</v>
      </c>
    </row>
    <row r="135" spans="1:19" x14ac:dyDescent="0.25">
      <c r="A135" s="5" t="s">
        <v>690</v>
      </c>
      <c r="B135" s="5" t="s">
        <v>691</v>
      </c>
      <c r="F135" s="5">
        <v>0</v>
      </c>
      <c r="G135" s="5">
        <v>277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</row>
    <row r="136" spans="1:19" x14ac:dyDescent="0.25">
      <c r="A136" s="5" t="s">
        <v>692</v>
      </c>
      <c r="B136" s="5" t="s">
        <v>693</v>
      </c>
      <c r="F136" s="5">
        <v>0</v>
      </c>
      <c r="G136" s="5">
        <v>341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</row>
    <row r="137" spans="1:19" x14ac:dyDescent="0.25">
      <c r="A137" s="5" t="s">
        <v>694</v>
      </c>
      <c r="B137" s="5" t="s">
        <v>695</v>
      </c>
      <c r="F137" s="5">
        <v>0</v>
      </c>
      <c r="G137" s="5">
        <v>452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</row>
    <row r="138" spans="1:19" x14ac:dyDescent="0.25">
      <c r="A138" s="5" t="s">
        <v>190</v>
      </c>
      <c r="B138" s="5" t="s">
        <v>696</v>
      </c>
      <c r="C138" s="5">
        <v>44631.02715277778</v>
      </c>
      <c r="D138" s="5">
        <v>44631.047974537039</v>
      </c>
      <c r="E138" s="5" t="s">
        <v>454</v>
      </c>
      <c r="F138" s="5">
        <v>453</v>
      </c>
      <c r="G138" s="5">
        <v>0</v>
      </c>
      <c r="H138" s="5">
        <v>11.58</v>
      </c>
      <c r="I138" s="5">
        <v>648</v>
      </c>
      <c r="J138" s="5">
        <v>421</v>
      </c>
      <c r="K138" s="5">
        <v>251</v>
      </c>
      <c r="L138" s="5">
        <v>114</v>
      </c>
      <c r="M138" s="5">
        <v>80</v>
      </c>
      <c r="N138" s="5">
        <v>71</v>
      </c>
      <c r="O138" s="5">
        <v>56</v>
      </c>
      <c r="P138" s="5">
        <v>28.2</v>
      </c>
      <c r="Q138" s="5">
        <v>23.1</v>
      </c>
      <c r="R138" s="5">
        <v>0</v>
      </c>
      <c r="S138" s="5">
        <v>0</v>
      </c>
    </row>
    <row r="139" spans="1:19" x14ac:dyDescent="0.25">
      <c r="A139" s="5" t="s">
        <v>152</v>
      </c>
      <c r="B139" s="5" t="s">
        <v>697</v>
      </c>
      <c r="C139" s="5">
        <v>44630.59884259259</v>
      </c>
      <c r="D139" s="5">
        <v>44630.619664351849</v>
      </c>
      <c r="E139" s="5" t="s">
        <v>454</v>
      </c>
      <c r="F139" s="5">
        <v>468</v>
      </c>
      <c r="G139" s="5">
        <v>0</v>
      </c>
      <c r="H139" s="5">
        <v>11.73</v>
      </c>
      <c r="I139" s="5">
        <v>579</v>
      </c>
      <c r="J139" s="5">
        <v>612</v>
      </c>
      <c r="K139" s="5">
        <v>260</v>
      </c>
      <c r="L139" s="5">
        <v>104</v>
      </c>
      <c r="M139" s="5">
        <v>78</v>
      </c>
      <c r="N139" s="5">
        <v>100</v>
      </c>
      <c r="O139" s="5">
        <v>59</v>
      </c>
      <c r="P139" s="5">
        <v>32.299999999999997</v>
      </c>
      <c r="Q139" s="5">
        <v>23.4</v>
      </c>
      <c r="R139" s="5">
        <v>174</v>
      </c>
      <c r="S139" s="5">
        <v>159</v>
      </c>
    </row>
    <row r="140" spans="1:19" x14ac:dyDescent="0.25">
      <c r="A140" s="5" t="s">
        <v>698</v>
      </c>
      <c r="B140" s="5" t="s">
        <v>699</v>
      </c>
      <c r="F140" s="5">
        <v>0</v>
      </c>
      <c r="G140" s="5">
        <v>747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</row>
    <row r="141" spans="1:19" x14ac:dyDescent="0.25">
      <c r="A141" s="5" t="s">
        <v>322</v>
      </c>
      <c r="B141" s="5" t="s">
        <v>700</v>
      </c>
      <c r="C141" s="5">
        <v>44631.135636574072</v>
      </c>
      <c r="D141" s="5">
        <v>44631.156446759262</v>
      </c>
      <c r="E141" s="5" t="s">
        <v>454</v>
      </c>
      <c r="F141" s="5">
        <v>388</v>
      </c>
      <c r="G141" s="5">
        <v>438</v>
      </c>
      <c r="H141" s="5">
        <v>10.85</v>
      </c>
      <c r="I141" s="5">
        <v>443</v>
      </c>
      <c r="J141" s="5">
        <v>458</v>
      </c>
      <c r="K141" s="5">
        <v>216</v>
      </c>
      <c r="L141" s="5">
        <v>98</v>
      </c>
      <c r="M141" s="5">
        <v>64</v>
      </c>
      <c r="N141" s="5">
        <v>100</v>
      </c>
      <c r="O141" s="5">
        <v>65</v>
      </c>
      <c r="P141" s="5">
        <v>29.1</v>
      </c>
      <c r="Q141" s="5">
        <v>21.7</v>
      </c>
      <c r="R141" s="5">
        <v>157</v>
      </c>
      <c r="S141" s="5">
        <v>141</v>
      </c>
    </row>
    <row r="142" spans="1:19" x14ac:dyDescent="0.25">
      <c r="A142" s="5" t="s">
        <v>701</v>
      </c>
      <c r="B142" s="5" t="s">
        <v>702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703</v>
      </c>
      <c r="B143" s="5" t="s">
        <v>704</v>
      </c>
      <c r="F143" s="5">
        <v>0</v>
      </c>
      <c r="G143" s="5">
        <v>440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352</v>
      </c>
      <c r="B144" s="5" t="s">
        <v>705</v>
      </c>
      <c r="C144" s="5">
        <v>44631.215590277781</v>
      </c>
      <c r="D144" s="5">
        <v>44631.23641203704</v>
      </c>
      <c r="E144" s="5" t="s">
        <v>454</v>
      </c>
      <c r="F144" s="5">
        <v>196</v>
      </c>
      <c r="G144" s="5">
        <v>0</v>
      </c>
      <c r="H144" s="5">
        <v>5.34</v>
      </c>
      <c r="I144" s="5">
        <v>445</v>
      </c>
      <c r="J144" s="5">
        <v>419</v>
      </c>
      <c r="K144" s="5">
        <v>109</v>
      </c>
      <c r="L144" s="5">
        <v>110</v>
      </c>
      <c r="M144" s="5">
        <v>39</v>
      </c>
      <c r="N144" s="5">
        <v>78</v>
      </c>
      <c r="O144" s="5">
        <v>47</v>
      </c>
      <c r="P144" s="5">
        <v>28.2</v>
      </c>
      <c r="Q144" s="5">
        <v>10.7</v>
      </c>
      <c r="R144" s="5">
        <v>155</v>
      </c>
      <c r="S144" s="5">
        <v>144</v>
      </c>
    </row>
    <row r="145" spans="1:19" x14ac:dyDescent="0.25">
      <c r="A145" s="5" t="s">
        <v>706</v>
      </c>
      <c r="B145" s="5" t="s">
        <v>707</v>
      </c>
      <c r="F145" s="5">
        <v>0</v>
      </c>
      <c r="G145" s="5">
        <v>537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708</v>
      </c>
      <c r="B146" s="5" t="s">
        <v>709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710</v>
      </c>
      <c r="B147" s="5" t="s">
        <v>711</v>
      </c>
      <c r="F147" s="5">
        <v>0</v>
      </c>
      <c r="G147" s="5">
        <v>356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712</v>
      </c>
      <c r="B148" s="5" t="s">
        <v>713</v>
      </c>
      <c r="F148" s="5">
        <v>0</v>
      </c>
      <c r="G148" s="5">
        <v>304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714</v>
      </c>
      <c r="B149" s="5" t="s">
        <v>715</v>
      </c>
      <c r="F149" s="5">
        <v>0</v>
      </c>
      <c r="G149" s="5">
        <v>359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</row>
    <row r="150" spans="1:19" x14ac:dyDescent="0.25">
      <c r="A150" s="5" t="s">
        <v>716</v>
      </c>
      <c r="B150" s="5" t="s">
        <v>717</v>
      </c>
      <c r="F150" s="5">
        <v>0</v>
      </c>
      <c r="G150" s="5">
        <v>360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718</v>
      </c>
      <c r="B151" s="5" t="s">
        <v>719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140</v>
      </c>
      <c r="B152" s="5" t="s">
        <v>720</v>
      </c>
      <c r="C152" s="5">
        <v>44631.330960648149</v>
      </c>
      <c r="D152" s="5">
        <v>44631.351747685185</v>
      </c>
      <c r="E152" s="5" t="s">
        <v>454</v>
      </c>
      <c r="F152" s="5">
        <v>435</v>
      </c>
      <c r="G152" s="5">
        <v>443</v>
      </c>
      <c r="H152" s="5">
        <v>11.34</v>
      </c>
      <c r="I152" s="5">
        <v>0</v>
      </c>
      <c r="J152" s="5">
        <v>510</v>
      </c>
      <c r="K152" s="5">
        <v>242</v>
      </c>
      <c r="L152" s="5">
        <v>129</v>
      </c>
      <c r="M152" s="5">
        <v>82</v>
      </c>
      <c r="N152" s="5">
        <v>94</v>
      </c>
      <c r="O152" s="5">
        <v>56</v>
      </c>
      <c r="P152" s="5">
        <v>30.2</v>
      </c>
      <c r="Q152" s="5">
        <v>22.7</v>
      </c>
      <c r="R152" s="5">
        <v>150</v>
      </c>
      <c r="S152" s="5">
        <v>138</v>
      </c>
    </row>
    <row r="153" spans="1:19" x14ac:dyDescent="0.25">
      <c r="A153" s="5" t="s">
        <v>721</v>
      </c>
      <c r="B153" s="5" t="s">
        <v>722</v>
      </c>
      <c r="F153" s="5">
        <v>0</v>
      </c>
      <c r="G153" s="5">
        <v>501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</row>
    <row r="154" spans="1:19" x14ac:dyDescent="0.25">
      <c r="A154" s="5" t="s">
        <v>723</v>
      </c>
      <c r="B154" s="5" t="s">
        <v>724</v>
      </c>
      <c r="F154" s="5">
        <v>0</v>
      </c>
      <c r="G154" s="5">
        <v>358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725</v>
      </c>
      <c r="B155" s="5" t="s">
        <v>726</v>
      </c>
      <c r="F155" s="5">
        <v>0</v>
      </c>
      <c r="G155" s="5">
        <v>421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727</v>
      </c>
      <c r="B156" s="5" t="s">
        <v>728</v>
      </c>
      <c r="F156" s="5">
        <v>0</v>
      </c>
      <c r="G156" s="5">
        <v>466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729</v>
      </c>
      <c r="B157" s="5" t="s">
        <v>730</v>
      </c>
      <c r="F157" s="5">
        <v>0</v>
      </c>
      <c r="G157" s="5">
        <v>465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731</v>
      </c>
      <c r="B158" s="5" t="s">
        <v>732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334</v>
      </c>
      <c r="B159" s="5" t="s">
        <v>733</v>
      </c>
      <c r="C159" s="5">
        <v>44630.597453703704</v>
      </c>
      <c r="D159" s="5">
        <v>44630.618287037039</v>
      </c>
      <c r="E159" s="5" t="s">
        <v>454</v>
      </c>
      <c r="F159" s="5">
        <v>265</v>
      </c>
      <c r="G159" s="5">
        <v>0</v>
      </c>
      <c r="H159" s="5">
        <v>9.41</v>
      </c>
      <c r="I159" s="5">
        <v>343</v>
      </c>
      <c r="J159" s="5">
        <v>268</v>
      </c>
      <c r="K159" s="5">
        <v>147</v>
      </c>
      <c r="L159" s="5">
        <v>117</v>
      </c>
      <c r="M159" s="5">
        <v>77</v>
      </c>
      <c r="N159" s="5">
        <v>70</v>
      </c>
      <c r="O159" s="5">
        <v>47</v>
      </c>
      <c r="P159" s="5">
        <v>23.9</v>
      </c>
      <c r="Q159" s="5">
        <v>18.8</v>
      </c>
      <c r="R159" s="5">
        <v>0</v>
      </c>
      <c r="S159" s="5">
        <v>0</v>
      </c>
    </row>
    <row r="160" spans="1:19" x14ac:dyDescent="0.25">
      <c r="A160" s="5" t="s">
        <v>734</v>
      </c>
      <c r="B160" s="5" t="s">
        <v>735</v>
      </c>
      <c r="F160" s="5">
        <v>0</v>
      </c>
      <c r="G160" s="5">
        <v>204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736</v>
      </c>
      <c r="B161" s="5" t="s">
        <v>737</v>
      </c>
      <c r="F161" s="5">
        <v>0</v>
      </c>
      <c r="G161" s="5">
        <v>324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</row>
    <row r="162" spans="1:19" x14ac:dyDescent="0.25">
      <c r="A162" s="5" t="s">
        <v>738</v>
      </c>
      <c r="B162" s="5" t="s">
        <v>739</v>
      </c>
      <c r="F162" s="5">
        <v>0</v>
      </c>
      <c r="G162" s="5">
        <v>361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</row>
    <row r="163" spans="1:19" x14ac:dyDescent="0.25">
      <c r="A163" s="5" t="s">
        <v>39</v>
      </c>
      <c r="B163" s="5" t="s">
        <v>740</v>
      </c>
      <c r="F163" s="5">
        <v>0</v>
      </c>
      <c r="G163" s="5">
        <v>511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741</v>
      </c>
      <c r="B164" s="5" t="s">
        <v>742</v>
      </c>
      <c r="C164" s="5">
        <v>44630.815208333333</v>
      </c>
      <c r="D164" s="5">
        <v>44630.836030092592</v>
      </c>
      <c r="E164" s="5" t="s">
        <v>454</v>
      </c>
      <c r="F164" s="5">
        <v>392</v>
      </c>
      <c r="G164" s="5">
        <v>0</v>
      </c>
      <c r="H164" s="5">
        <v>10.88</v>
      </c>
      <c r="I164" s="5">
        <v>567</v>
      </c>
      <c r="J164" s="5">
        <v>401</v>
      </c>
      <c r="K164" s="5">
        <v>218</v>
      </c>
      <c r="L164" s="5">
        <v>114</v>
      </c>
      <c r="M164" s="5">
        <v>78</v>
      </c>
      <c r="N164" s="5">
        <v>79</v>
      </c>
      <c r="O164" s="5">
        <v>54</v>
      </c>
      <c r="P164" s="5">
        <v>27.7</v>
      </c>
      <c r="Q164" s="5">
        <v>21.8</v>
      </c>
      <c r="R164" s="5">
        <v>184</v>
      </c>
      <c r="S164" s="5">
        <v>160</v>
      </c>
    </row>
    <row r="165" spans="1:19" x14ac:dyDescent="0.25">
      <c r="A165" s="5" t="s">
        <v>743</v>
      </c>
      <c r="B165" s="5" t="s">
        <v>744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</row>
    <row r="166" spans="1:19" x14ac:dyDescent="0.25">
      <c r="A166" s="5" t="s">
        <v>745</v>
      </c>
      <c r="B166" s="5" t="s">
        <v>746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210</v>
      </c>
      <c r="B167" s="5" t="s">
        <v>747</v>
      </c>
      <c r="C167" s="5">
        <v>44631.468148148146</v>
      </c>
      <c r="D167" s="5">
        <v>44631.488969907405</v>
      </c>
      <c r="E167" s="5" t="s">
        <v>454</v>
      </c>
      <c r="F167" s="5">
        <v>581</v>
      </c>
      <c r="G167" s="5">
        <v>594</v>
      </c>
      <c r="H167" s="5">
        <v>12.3</v>
      </c>
      <c r="I167" s="5">
        <v>827</v>
      </c>
      <c r="J167" s="5">
        <v>674</v>
      </c>
      <c r="K167" s="5">
        <v>323</v>
      </c>
      <c r="L167" s="5">
        <v>106</v>
      </c>
      <c r="M167" s="5">
        <v>46</v>
      </c>
      <c r="N167" s="5">
        <v>100</v>
      </c>
      <c r="O167" s="5">
        <v>99</v>
      </c>
      <c r="P167" s="5">
        <v>33.4</v>
      </c>
      <c r="Q167" s="5">
        <v>24.6</v>
      </c>
      <c r="R167" s="5">
        <v>0</v>
      </c>
      <c r="S167" s="5">
        <v>0</v>
      </c>
    </row>
    <row r="168" spans="1:19" x14ac:dyDescent="0.25">
      <c r="A168" s="5" t="s">
        <v>748</v>
      </c>
      <c r="B168" s="5" t="s">
        <v>749</v>
      </c>
      <c r="F168" s="5">
        <v>0</v>
      </c>
      <c r="G168" s="5">
        <v>464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</row>
    <row r="169" spans="1:19" x14ac:dyDescent="0.25">
      <c r="A169" s="5" t="s">
        <v>750</v>
      </c>
      <c r="B169" s="5" t="s">
        <v>751</v>
      </c>
      <c r="F169" s="5">
        <v>0</v>
      </c>
      <c r="G169" s="5">
        <v>207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375</v>
      </c>
      <c r="B170" s="5" t="s">
        <v>752</v>
      </c>
      <c r="C170" s="5">
        <v>44630.561562499999</v>
      </c>
      <c r="D170" s="5">
        <v>44630.582372685189</v>
      </c>
      <c r="E170" s="5" t="s">
        <v>454</v>
      </c>
      <c r="F170" s="5">
        <v>466</v>
      </c>
      <c r="G170" s="5">
        <v>547</v>
      </c>
      <c r="H170" s="5">
        <v>11.67</v>
      </c>
      <c r="I170" s="5">
        <v>569</v>
      </c>
      <c r="J170" s="5">
        <v>505</v>
      </c>
      <c r="K170" s="5">
        <v>259</v>
      </c>
      <c r="L170" s="5">
        <v>108</v>
      </c>
      <c r="M170" s="5">
        <v>77</v>
      </c>
      <c r="N170" s="5">
        <v>100</v>
      </c>
      <c r="O170" s="5">
        <v>61</v>
      </c>
      <c r="P170" s="5">
        <v>30.1</v>
      </c>
      <c r="Q170" s="5">
        <v>23.4</v>
      </c>
      <c r="R170" s="5">
        <v>162</v>
      </c>
      <c r="S170" s="5">
        <v>153</v>
      </c>
    </row>
    <row r="171" spans="1:19" x14ac:dyDescent="0.25">
      <c r="A171" s="5" t="s">
        <v>753</v>
      </c>
      <c r="B171" s="5" t="s">
        <v>754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</row>
    <row r="172" spans="1:19" x14ac:dyDescent="0.25">
      <c r="A172" s="5" t="s">
        <v>755</v>
      </c>
      <c r="B172" s="5" t="s">
        <v>756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757</v>
      </c>
      <c r="B173" s="5" t="s">
        <v>758</v>
      </c>
      <c r="F173" s="5">
        <v>0</v>
      </c>
      <c r="G173" s="5">
        <v>358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89</v>
      </c>
      <c r="B174" s="5" t="s">
        <v>759</v>
      </c>
      <c r="C174" s="5">
        <v>44629.847245370373</v>
      </c>
      <c r="D174" s="5">
        <v>44629.868055555555</v>
      </c>
      <c r="E174" s="5" t="s">
        <v>454</v>
      </c>
      <c r="F174" s="5">
        <v>410</v>
      </c>
      <c r="G174" s="5">
        <v>0</v>
      </c>
      <c r="H174" s="5">
        <v>11.22</v>
      </c>
      <c r="I174" s="5">
        <v>621</v>
      </c>
      <c r="J174" s="5">
        <v>277</v>
      </c>
      <c r="K174" s="5">
        <v>228</v>
      </c>
      <c r="L174" s="5">
        <v>87</v>
      </c>
      <c r="M174" s="5">
        <v>79</v>
      </c>
      <c r="N174" s="5">
        <v>57</v>
      </c>
      <c r="O174" s="5">
        <v>55</v>
      </c>
      <c r="P174" s="5">
        <v>24.2</v>
      </c>
      <c r="Q174" s="5">
        <v>22.4</v>
      </c>
      <c r="R174" s="5">
        <v>181</v>
      </c>
      <c r="S174" s="5">
        <v>173</v>
      </c>
    </row>
    <row r="175" spans="1:19" x14ac:dyDescent="0.25">
      <c r="A175" s="5" t="s">
        <v>760</v>
      </c>
      <c r="B175" s="5" t="s">
        <v>761</v>
      </c>
      <c r="F175" s="5">
        <v>0</v>
      </c>
      <c r="G175" s="5">
        <v>257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762</v>
      </c>
      <c r="B176" s="5" t="s">
        <v>763</v>
      </c>
      <c r="F176" s="5">
        <v>0</v>
      </c>
      <c r="G176" s="5">
        <v>284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764</v>
      </c>
      <c r="B177" s="5" t="s">
        <v>765</v>
      </c>
      <c r="F177" s="5">
        <v>0</v>
      </c>
      <c r="G177" s="5">
        <v>341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766</v>
      </c>
      <c r="B178" s="5" t="s">
        <v>767</v>
      </c>
      <c r="F178" s="5">
        <v>0</v>
      </c>
      <c r="G178" s="5">
        <v>562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768</v>
      </c>
      <c r="B179" s="5" t="s">
        <v>769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</row>
    <row r="180" spans="1:19" x14ac:dyDescent="0.25">
      <c r="A180" s="5" t="s">
        <v>770</v>
      </c>
      <c r="B180" s="5" t="s">
        <v>771</v>
      </c>
      <c r="F180" s="5">
        <v>0</v>
      </c>
      <c r="G180" s="5">
        <v>526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772</v>
      </c>
      <c r="B181" s="5" t="s">
        <v>773</v>
      </c>
      <c r="F181" s="5">
        <v>0</v>
      </c>
      <c r="G181" s="5">
        <v>430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45</v>
      </c>
      <c r="B182" s="5" t="s">
        <v>774</v>
      </c>
      <c r="C182" s="5">
        <v>44631.141365740739</v>
      </c>
      <c r="D182" s="5">
        <v>44631.162187499998</v>
      </c>
      <c r="E182" s="5" t="s">
        <v>454</v>
      </c>
      <c r="F182" s="5">
        <v>395</v>
      </c>
      <c r="G182" s="5">
        <v>389</v>
      </c>
      <c r="H182" s="5">
        <v>11.01</v>
      </c>
      <c r="I182" s="5">
        <v>539</v>
      </c>
      <c r="J182" s="5">
        <v>358</v>
      </c>
      <c r="K182" s="5">
        <v>220</v>
      </c>
      <c r="L182" s="5">
        <v>120</v>
      </c>
      <c r="M182" s="5">
        <v>76</v>
      </c>
      <c r="N182" s="5">
        <v>83</v>
      </c>
      <c r="O182" s="5">
        <v>57</v>
      </c>
      <c r="P182" s="5">
        <v>26.6</v>
      </c>
      <c r="Q182" s="5">
        <v>22</v>
      </c>
      <c r="R182" s="5">
        <v>178</v>
      </c>
      <c r="S182" s="5">
        <v>161</v>
      </c>
    </row>
    <row r="183" spans="1:19" x14ac:dyDescent="0.25">
      <c r="A183" s="5" t="s">
        <v>775</v>
      </c>
      <c r="B183" s="5" t="s">
        <v>776</v>
      </c>
      <c r="F183" s="5">
        <v>0</v>
      </c>
      <c r="G183" s="5">
        <v>380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777</v>
      </c>
      <c r="B184" s="5" t="s">
        <v>778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779</v>
      </c>
      <c r="B185" s="5" t="s">
        <v>780</v>
      </c>
      <c r="F185" s="5">
        <v>0</v>
      </c>
      <c r="G185" s="5">
        <v>247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781</v>
      </c>
      <c r="B186" s="5" t="s">
        <v>782</v>
      </c>
      <c r="F186" s="5">
        <v>0</v>
      </c>
      <c r="G186" s="5">
        <v>311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783</v>
      </c>
      <c r="B187" s="5" t="s">
        <v>784</v>
      </c>
      <c r="F187" s="5">
        <v>0</v>
      </c>
      <c r="G187" s="5">
        <v>534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383</v>
      </c>
      <c r="B188" s="5" t="s">
        <v>785</v>
      </c>
      <c r="C188" s="5">
        <v>44630.936585648145</v>
      </c>
      <c r="D188" s="5">
        <v>44630.957453703704</v>
      </c>
      <c r="E188" s="5" t="s">
        <v>454</v>
      </c>
      <c r="F188" s="5">
        <v>314</v>
      </c>
      <c r="G188" s="5">
        <v>314</v>
      </c>
      <c r="H188" s="5">
        <v>10.09</v>
      </c>
      <c r="I188" s="5">
        <v>0</v>
      </c>
      <c r="J188" s="5">
        <v>301</v>
      </c>
      <c r="K188" s="5">
        <v>175</v>
      </c>
      <c r="L188" s="5">
        <v>110</v>
      </c>
      <c r="M188" s="5">
        <v>67</v>
      </c>
      <c r="N188" s="5">
        <v>72</v>
      </c>
      <c r="O188" s="5">
        <v>51</v>
      </c>
      <c r="P188" s="5">
        <v>24.9</v>
      </c>
      <c r="Q188" s="5">
        <v>20.2</v>
      </c>
      <c r="R188" s="5">
        <v>164</v>
      </c>
      <c r="S188" s="5">
        <v>151</v>
      </c>
    </row>
    <row r="189" spans="1:19" x14ac:dyDescent="0.25">
      <c r="A189" s="5" t="s">
        <v>786</v>
      </c>
      <c r="B189" s="5" t="s">
        <v>787</v>
      </c>
      <c r="F189" s="5">
        <v>0</v>
      </c>
      <c r="G189" s="5">
        <v>464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788</v>
      </c>
      <c r="B190" s="5" t="s">
        <v>789</v>
      </c>
      <c r="F190" s="5">
        <v>0</v>
      </c>
      <c r="G190" s="5">
        <v>454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790</v>
      </c>
      <c r="B191" s="5" t="s">
        <v>791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792</v>
      </c>
      <c r="B192" s="5" t="s">
        <v>793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</row>
    <row r="193" spans="1:19" x14ac:dyDescent="0.25">
      <c r="A193" s="5" t="s">
        <v>794</v>
      </c>
      <c r="B193" s="5" t="s">
        <v>795</v>
      </c>
      <c r="F193" s="5">
        <v>0</v>
      </c>
      <c r="G193" s="5">
        <v>250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796</v>
      </c>
      <c r="B194" s="5" t="s">
        <v>797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798</v>
      </c>
      <c r="B195" s="5" t="s">
        <v>799</v>
      </c>
      <c r="F195" s="5">
        <v>0</v>
      </c>
      <c r="G195" s="5">
        <v>551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</row>
    <row r="196" spans="1:19" x14ac:dyDescent="0.25">
      <c r="A196" s="5" t="s">
        <v>800</v>
      </c>
      <c r="B196" s="5" t="s">
        <v>801</v>
      </c>
      <c r="F196" s="5">
        <v>0</v>
      </c>
      <c r="G196" s="5">
        <v>478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802</v>
      </c>
      <c r="B197" s="5" t="s">
        <v>803</v>
      </c>
      <c r="F197" s="5">
        <v>0</v>
      </c>
      <c r="G197" s="5">
        <v>387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804</v>
      </c>
      <c r="B198" s="5" t="s">
        <v>805</v>
      </c>
      <c r="F198" s="5">
        <v>0</v>
      </c>
      <c r="G198" s="5">
        <v>385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296</v>
      </c>
      <c r="B199" s="5" t="s">
        <v>806</v>
      </c>
      <c r="C199" s="5">
        <v>44630.183310185188</v>
      </c>
      <c r="D199" s="5">
        <v>44630.204108796293</v>
      </c>
      <c r="E199" s="5" t="s">
        <v>454</v>
      </c>
      <c r="F199" s="5">
        <v>431</v>
      </c>
      <c r="G199" s="5">
        <v>435</v>
      </c>
      <c r="H199" s="5">
        <v>11.35</v>
      </c>
      <c r="I199" s="5">
        <v>607</v>
      </c>
      <c r="J199" s="5">
        <v>476</v>
      </c>
      <c r="K199" s="5">
        <v>240</v>
      </c>
      <c r="L199" s="5">
        <v>107</v>
      </c>
      <c r="M199" s="5">
        <v>81</v>
      </c>
      <c r="N199" s="5">
        <v>99</v>
      </c>
      <c r="O199" s="5">
        <v>57</v>
      </c>
      <c r="P199" s="5">
        <v>29.5</v>
      </c>
      <c r="Q199" s="5">
        <v>22.7</v>
      </c>
      <c r="R199" s="5">
        <v>0</v>
      </c>
      <c r="S199" s="5">
        <v>0</v>
      </c>
    </row>
    <row r="200" spans="1:19" x14ac:dyDescent="0.25">
      <c r="A200" s="5" t="s">
        <v>807</v>
      </c>
      <c r="B200" s="5" t="s">
        <v>808</v>
      </c>
      <c r="F200" s="5">
        <v>0</v>
      </c>
      <c r="G200" s="5">
        <v>274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129</v>
      </c>
      <c r="B201" s="5" t="s">
        <v>809</v>
      </c>
      <c r="C201" s="5">
        <v>44630.941712962966</v>
      </c>
      <c r="D201" s="5">
        <v>44630.962523148148</v>
      </c>
      <c r="E201" s="5" t="s">
        <v>454</v>
      </c>
      <c r="F201" s="5">
        <v>313</v>
      </c>
      <c r="G201" s="5">
        <v>0</v>
      </c>
      <c r="H201" s="5">
        <v>10.06</v>
      </c>
      <c r="I201" s="5">
        <v>489</v>
      </c>
      <c r="J201" s="5">
        <v>299</v>
      </c>
      <c r="K201" s="5">
        <v>174</v>
      </c>
      <c r="L201" s="5">
        <v>106</v>
      </c>
      <c r="M201" s="5">
        <v>79</v>
      </c>
      <c r="N201" s="5">
        <v>64</v>
      </c>
      <c r="O201" s="5">
        <v>49</v>
      </c>
      <c r="P201" s="5">
        <v>24.9</v>
      </c>
      <c r="Q201" s="5">
        <v>20.100000000000001</v>
      </c>
      <c r="R201" s="5">
        <v>161</v>
      </c>
      <c r="S201" s="5">
        <v>149</v>
      </c>
    </row>
    <row r="202" spans="1:19" x14ac:dyDescent="0.25">
      <c r="A202" s="5" t="s">
        <v>61</v>
      </c>
      <c r="B202" s="5" t="s">
        <v>810</v>
      </c>
      <c r="C202" s="5">
        <v>44631.137280092589</v>
      </c>
      <c r="D202" s="5">
        <v>44631.158090277779</v>
      </c>
      <c r="E202" s="5" t="s">
        <v>454</v>
      </c>
      <c r="F202" s="5">
        <v>376</v>
      </c>
      <c r="G202" s="5">
        <v>0</v>
      </c>
      <c r="H202" s="5">
        <v>10.79</v>
      </c>
      <c r="I202" s="5">
        <v>0</v>
      </c>
      <c r="J202" s="5">
        <v>313</v>
      </c>
      <c r="K202" s="5">
        <v>209</v>
      </c>
      <c r="L202" s="5">
        <v>101</v>
      </c>
      <c r="M202" s="5">
        <v>77</v>
      </c>
      <c r="N202" s="5">
        <v>75</v>
      </c>
      <c r="O202" s="5">
        <v>54</v>
      </c>
      <c r="P202" s="5">
        <v>25.3</v>
      </c>
      <c r="Q202" s="5">
        <v>21.6</v>
      </c>
      <c r="R202" s="5">
        <v>188</v>
      </c>
      <c r="S202" s="5">
        <v>175</v>
      </c>
    </row>
    <row r="203" spans="1:19" x14ac:dyDescent="0.25">
      <c r="A203" s="5" t="s">
        <v>811</v>
      </c>
      <c r="B203" s="5" t="s">
        <v>812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813</v>
      </c>
      <c r="B204" s="5" t="s">
        <v>814</v>
      </c>
      <c r="F204" s="5">
        <v>0</v>
      </c>
      <c r="G204" s="5">
        <v>462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</row>
    <row r="205" spans="1:19" x14ac:dyDescent="0.25">
      <c r="A205" s="5" t="s">
        <v>815</v>
      </c>
      <c r="B205" s="5" t="s">
        <v>816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817</v>
      </c>
      <c r="B206" s="5" t="s">
        <v>818</v>
      </c>
      <c r="F206" s="5">
        <v>0</v>
      </c>
      <c r="G206" s="5">
        <v>426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819</v>
      </c>
      <c r="B207" s="5" t="s">
        <v>820</v>
      </c>
      <c r="F207" s="5">
        <v>0</v>
      </c>
      <c r="G207" s="5">
        <v>402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</row>
    <row r="208" spans="1:19" x14ac:dyDescent="0.25">
      <c r="A208" s="5" t="s">
        <v>821</v>
      </c>
      <c r="B208" s="5" t="s">
        <v>822</v>
      </c>
      <c r="F208" s="5">
        <v>0</v>
      </c>
      <c r="G208" s="5">
        <v>427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350</v>
      </c>
      <c r="B209" s="5" t="s">
        <v>823</v>
      </c>
      <c r="C209" s="5">
        <v>44629.986527777779</v>
      </c>
      <c r="D209" s="5">
        <v>44630.007349537038</v>
      </c>
      <c r="E209" s="5" t="s">
        <v>454</v>
      </c>
      <c r="F209" s="5">
        <v>416</v>
      </c>
      <c r="G209" s="5">
        <v>460</v>
      </c>
      <c r="H209" s="5">
        <v>11.25</v>
      </c>
      <c r="I209" s="5">
        <v>576</v>
      </c>
      <c r="J209" s="5">
        <v>346</v>
      </c>
      <c r="K209" s="5">
        <v>231</v>
      </c>
      <c r="L209" s="5">
        <v>115</v>
      </c>
      <c r="M209" s="5">
        <v>77</v>
      </c>
      <c r="N209" s="5">
        <v>78</v>
      </c>
      <c r="O209" s="5">
        <v>56</v>
      </c>
      <c r="P209" s="5">
        <v>26.3</v>
      </c>
      <c r="Q209" s="5">
        <v>22.5</v>
      </c>
      <c r="R209" s="5">
        <v>0</v>
      </c>
      <c r="S209" s="5">
        <v>0</v>
      </c>
    </row>
    <row r="210" spans="1:19" x14ac:dyDescent="0.25">
      <c r="A210" s="5" t="s">
        <v>824</v>
      </c>
      <c r="B210" s="5" t="s">
        <v>825</v>
      </c>
      <c r="F210" s="5">
        <v>0</v>
      </c>
      <c r="G210" s="5">
        <v>481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826</v>
      </c>
      <c r="B211" s="5" t="s">
        <v>827</v>
      </c>
      <c r="F211" s="5">
        <v>0</v>
      </c>
      <c r="G211" s="5">
        <v>201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312</v>
      </c>
      <c r="B212" s="5" t="s">
        <v>828</v>
      </c>
      <c r="C212" s="5">
        <v>44630.548449074071</v>
      </c>
      <c r="D212" s="5">
        <v>44630.56925925926</v>
      </c>
      <c r="E212" s="5" t="s">
        <v>454</v>
      </c>
      <c r="F212" s="5">
        <v>431</v>
      </c>
      <c r="G212" s="5">
        <v>0</v>
      </c>
      <c r="H212" s="5">
        <v>11.35</v>
      </c>
      <c r="I212" s="5">
        <v>0</v>
      </c>
      <c r="J212" s="5">
        <v>305</v>
      </c>
      <c r="K212" s="5">
        <v>239</v>
      </c>
      <c r="L212" s="5">
        <v>98</v>
      </c>
      <c r="M212" s="5">
        <v>80</v>
      </c>
      <c r="N212" s="5">
        <v>54</v>
      </c>
      <c r="O212" s="5">
        <v>53</v>
      </c>
      <c r="P212" s="5">
        <v>25.1</v>
      </c>
      <c r="Q212" s="5">
        <v>22.7</v>
      </c>
      <c r="R212" s="5">
        <v>167</v>
      </c>
      <c r="S212" s="5">
        <v>148</v>
      </c>
    </row>
    <row r="213" spans="1:19" x14ac:dyDescent="0.25">
      <c r="A213" s="5" t="s">
        <v>829</v>
      </c>
      <c r="B213" s="5" t="s">
        <v>830</v>
      </c>
      <c r="F213" s="5">
        <v>0</v>
      </c>
      <c r="G213" s="5">
        <v>391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831</v>
      </c>
      <c r="B214" s="5" t="s">
        <v>832</v>
      </c>
      <c r="F214" s="5">
        <v>0</v>
      </c>
      <c r="G214" s="5">
        <v>15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</row>
    <row r="215" spans="1:19" x14ac:dyDescent="0.25">
      <c r="A215" s="5" t="s">
        <v>833</v>
      </c>
      <c r="B215" s="5" t="s">
        <v>834</v>
      </c>
      <c r="F215" s="5">
        <v>0</v>
      </c>
      <c r="G215" s="5">
        <v>606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</row>
    <row r="216" spans="1:19" x14ac:dyDescent="0.25">
      <c r="A216" s="5" t="s">
        <v>835</v>
      </c>
      <c r="B216" s="5" t="s">
        <v>836</v>
      </c>
      <c r="F216" s="5">
        <v>0</v>
      </c>
      <c r="G216" s="5">
        <v>216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837</v>
      </c>
      <c r="B217" s="5" t="s">
        <v>838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839</v>
      </c>
      <c r="B218" s="5" t="s">
        <v>840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841</v>
      </c>
      <c r="B219" s="5" t="s">
        <v>842</v>
      </c>
      <c r="F219" s="5">
        <v>0</v>
      </c>
      <c r="G219" s="5">
        <v>390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843</v>
      </c>
      <c r="B220" s="5" t="s">
        <v>844</v>
      </c>
      <c r="F220" s="5">
        <v>0</v>
      </c>
      <c r="G220" s="5">
        <v>431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845</v>
      </c>
      <c r="B221" s="5" t="s">
        <v>846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</row>
    <row r="222" spans="1:19" x14ac:dyDescent="0.25">
      <c r="A222" s="5" t="s">
        <v>847</v>
      </c>
      <c r="B222" s="5" t="s">
        <v>848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849</v>
      </c>
      <c r="B223" s="5" t="s">
        <v>850</v>
      </c>
      <c r="F223" s="5">
        <v>0</v>
      </c>
      <c r="G223" s="5">
        <v>580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</row>
    <row r="224" spans="1:19" x14ac:dyDescent="0.25">
      <c r="A224" s="5" t="s">
        <v>851</v>
      </c>
      <c r="B224" s="5" t="s">
        <v>852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853</v>
      </c>
      <c r="B225" s="5" t="s">
        <v>854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186</v>
      </c>
      <c r="B226" s="5" t="s">
        <v>855</v>
      </c>
      <c r="C226" s="5">
        <v>44630.86</v>
      </c>
      <c r="D226" s="5">
        <v>44630.880810185183</v>
      </c>
      <c r="E226" s="5" t="s">
        <v>454</v>
      </c>
      <c r="F226" s="5">
        <v>521</v>
      </c>
      <c r="G226" s="5">
        <v>417</v>
      </c>
      <c r="H226" s="5">
        <v>12.28</v>
      </c>
      <c r="I226" s="5">
        <v>753</v>
      </c>
      <c r="J226" s="5">
        <v>337</v>
      </c>
      <c r="K226" s="5">
        <v>289</v>
      </c>
      <c r="L226" s="5">
        <v>91</v>
      </c>
      <c r="M226" s="5">
        <v>80</v>
      </c>
      <c r="N226" s="5">
        <v>60</v>
      </c>
      <c r="O226" s="5">
        <v>59</v>
      </c>
      <c r="P226" s="5">
        <v>26</v>
      </c>
      <c r="Q226" s="5">
        <v>24.6</v>
      </c>
      <c r="R226" s="5">
        <v>0</v>
      </c>
      <c r="S226" s="5">
        <v>0</v>
      </c>
    </row>
    <row r="227" spans="1:19" x14ac:dyDescent="0.25">
      <c r="A227" s="5" t="s">
        <v>856</v>
      </c>
      <c r="B227" s="5" t="s">
        <v>857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858</v>
      </c>
      <c r="B228" s="5" t="s">
        <v>859</v>
      </c>
      <c r="F228" s="5">
        <v>0</v>
      </c>
      <c r="G228" s="5">
        <v>357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332</v>
      </c>
      <c r="B229" s="5" t="s">
        <v>860</v>
      </c>
      <c r="C229" s="5">
        <v>44630.118020833332</v>
      </c>
      <c r="D229" s="5">
        <v>44630.138842592591</v>
      </c>
      <c r="E229" s="5" t="s">
        <v>454</v>
      </c>
      <c r="F229" s="5">
        <v>271</v>
      </c>
      <c r="G229" s="5">
        <v>0</v>
      </c>
      <c r="H229" s="5">
        <v>9.5399999999999991</v>
      </c>
      <c r="I229" s="5">
        <v>392</v>
      </c>
      <c r="J229" s="5">
        <v>245</v>
      </c>
      <c r="K229" s="5">
        <v>150</v>
      </c>
      <c r="L229" s="5">
        <v>103</v>
      </c>
      <c r="M229" s="5">
        <v>83</v>
      </c>
      <c r="N229" s="5">
        <v>62</v>
      </c>
      <c r="O229" s="5">
        <v>45</v>
      </c>
      <c r="P229" s="5">
        <v>23.1</v>
      </c>
      <c r="Q229" s="5">
        <v>19.100000000000001</v>
      </c>
      <c r="R229" s="5">
        <v>0</v>
      </c>
      <c r="S229" s="5">
        <v>0</v>
      </c>
    </row>
    <row r="230" spans="1:19" x14ac:dyDescent="0.25">
      <c r="A230" s="5" t="s">
        <v>861</v>
      </c>
      <c r="B230" s="5" t="s">
        <v>862</v>
      </c>
      <c r="F230" s="5">
        <v>0</v>
      </c>
      <c r="G230" s="5">
        <v>345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863</v>
      </c>
      <c r="B231" s="5" t="s">
        <v>864</v>
      </c>
      <c r="F231" s="5">
        <v>0</v>
      </c>
      <c r="G231" s="5">
        <v>279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174</v>
      </c>
      <c r="B232" s="5" t="s">
        <v>865</v>
      </c>
      <c r="C232" s="5">
        <v>44630.461909722224</v>
      </c>
      <c r="D232" s="5">
        <v>44630.482731481483</v>
      </c>
      <c r="E232" s="5" t="s">
        <v>454</v>
      </c>
      <c r="F232" s="5">
        <v>417</v>
      </c>
      <c r="G232" s="5">
        <v>519</v>
      </c>
      <c r="H232" s="5">
        <v>11.25</v>
      </c>
      <c r="I232" s="5">
        <v>614</v>
      </c>
      <c r="J232" s="5">
        <v>360</v>
      </c>
      <c r="K232" s="5">
        <v>231</v>
      </c>
      <c r="L232" s="5">
        <v>109</v>
      </c>
      <c r="M232" s="5">
        <v>78</v>
      </c>
      <c r="N232" s="5">
        <v>70</v>
      </c>
      <c r="O232" s="5">
        <v>56</v>
      </c>
      <c r="P232" s="5">
        <v>26.6</v>
      </c>
      <c r="Q232" s="5">
        <v>22.5</v>
      </c>
      <c r="R232" s="5">
        <v>0</v>
      </c>
      <c r="S232" s="5">
        <v>0</v>
      </c>
    </row>
    <row r="233" spans="1:19" x14ac:dyDescent="0.25">
      <c r="A233" s="5" t="s">
        <v>866</v>
      </c>
      <c r="B233" s="5" t="s">
        <v>867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868</v>
      </c>
      <c r="B234" s="5" t="s">
        <v>869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870</v>
      </c>
      <c r="B235" s="5" t="s">
        <v>871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</row>
    <row r="236" spans="1:19" x14ac:dyDescent="0.25">
      <c r="A236" s="5" t="s">
        <v>872</v>
      </c>
      <c r="B236" s="5" t="s">
        <v>873</v>
      </c>
      <c r="F236" s="5">
        <v>0</v>
      </c>
      <c r="G236" s="5">
        <v>385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874</v>
      </c>
      <c r="B237" s="5" t="s">
        <v>875</v>
      </c>
      <c r="F237" s="5">
        <v>0</v>
      </c>
      <c r="G237" s="5">
        <v>515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</row>
    <row r="238" spans="1:19" x14ac:dyDescent="0.25">
      <c r="A238" s="5" t="s">
        <v>876</v>
      </c>
      <c r="B238" s="5" t="s">
        <v>877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</row>
    <row r="239" spans="1:19" x14ac:dyDescent="0.25">
      <c r="A239" s="5" t="s">
        <v>178</v>
      </c>
      <c r="B239" s="5" t="s">
        <v>878</v>
      </c>
      <c r="C239" s="5">
        <v>44630.713854166665</v>
      </c>
      <c r="D239" s="5">
        <v>44630.734675925924</v>
      </c>
      <c r="E239" s="5" t="s">
        <v>454</v>
      </c>
      <c r="F239" s="5">
        <v>280</v>
      </c>
      <c r="G239" s="5">
        <v>0</v>
      </c>
      <c r="H239" s="5">
        <v>9.61</v>
      </c>
      <c r="I239" s="5">
        <v>406</v>
      </c>
      <c r="J239" s="5">
        <v>323</v>
      </c>
      <c r="K239" s="5">
        <v>156</v>
      </c>
      <c r="L239" s="5">
        <v>115</v>
      </c>
      <c r="M239" s="5">
        <v>80</v>
      </c>
      <c r="N239" s="5">
        <v>69</v>
      </c>
      <c r="O239" s="5">
        <v>47</v>
      </c>
      <c r="P239" s="5">
        <v>25.6</v>
      </c>
      <c r="Q239" s="5">
        <v>19.2</v>
      </c>
      <c r="R239" s="5">
        <v>0</v>
      </c>
      <c r="S239" s="5">
        <v>0</v>
      </c>
    </row>
    <row r="240" spans="1:19" x14ac:dyDescent="0.25">
      <c r="A240" s="5" t="s">
        <v>879</v>
      </c>
      <c r="B240" s="5" t="s">
        <v>880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881</v>
      </c>
      <c r="B241" s="5" t="s">
        <v>882</v>
      </c>
      <c r="F241" s="5">
        <v>0</v>
      </c>
      <c r="G241" s="5">
        <v>459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324</v>
      </c>
      <c r="B242" s="5" t="s">
        <v>883</v>
      </c>
      <c r="C242" s="5">
        <v>44630.738645833335</v>
      </c>
      <c r="D242" s="5">
        <v>44630.759502314817</v>
      </c>
      <c r="E242" s="5" t="s">
        <v>454</v>
      </c>
      <c r="F242" s="5">
        <v>455</v>
      </c>
      <c r="G242" s="5">
        <v>0</v>
      </c>
      <c r="H242" s="5">
        <v>11.54</v>
      </c>
      <c r="I242" s="5">
        <v>0</v>
      </c>
      <c r="J242" s="5">
        <v>464</v>
      </c>
      <c r="K242" s="5">
        <v>253</v>
      </c>
      <c r="L242" s="5">
        <v>114</v>
      </c>
      <c r="M242" s="5">
        <v>78</v>
      </c>
      <c r="N242" s="5">
        <v>81</v>
      </c>
      <c r="O242" s="5">
        <v>58</v>
      </c>
      <c r="P242" s="5">
        <v>29.2</v>
      </c>
      <c r="Q242" s="5">
        <v>23.1</v>
      </c>
      <c r="R242" s="5">
        <v>177</v>
      </c>
      <c r="S242" s="5">
        <v>163</v>
      </c>
    </row>
    <row r="243" spans="1:19" x14ac:dyDescent="0.25">
      <c r="A243" s="5" t="s">
        <v>884</v>
      </c>
      <c r="B243" s="5" t="s">
        <v>885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196</v>
      </c>
      <c r="B244" s="5" t="s">
        <v>886</v>
      </c>
      <c r="C244" s="5">
        <v>44631.023576388892</v>
      </c>
      <c r="D244" s="5">
        <v>44631.044421296298</v>
      </c>
      <c r="E244" s="5" t="s">
        <v>454</v>
      </c>
      <c r="F244" s="5">
        <v>388</v>
      </c>
      <c r="G244" s="5">
        <v>0</v>
      </c>
      <c r="H244" s="5">
        <v>10.64</v>
      </c>
      <c r="I244" s="5">
        <v>728</v>
      </c>
      <c r="J244" s="5">
        <v>418</v>
      </c>
      <c r="K244" s="5">
        <v>215</v>
      </c>
      <c r="L244" s="5">
        <v>120</v>
      </c>
      <c r="M244" s="5">
        <v>75</v>
      </c>
      <c r="N244" s="5">
        <v>75</v>
      </c>
      <c r="O244" s="5">
        <v>55</v>
      </c>
      <c r="P244" s="5">
        <v>28.1</v>
      </c>
      <c r="Q244" s="5">
        <v>21.3</v>
      </c>
      <c r="R244" s="5">
        <v>177</v>
      </c>
      <c r="S244" s="5">
        <v>162</v>
      </c>
    </row>
    <row r="245" spans="1:19" x14ac:dyDescent="0.25">
      <c r="A245" s="5" t="s">
        <v>887</v>
      </c>
      <c r="B245" s="5" t="s">
        <v>888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</row>
    <row r="246" spans="1:19" x14ac:dyDescent="0.25">
      <c r="A246" s="5" t="s">
        <v>889</v>
      </c>
      <c r="B246" s="5" t="s">
        <v>890</v>
      </c>
      <c r="F246" s="5">
        <v>0</v>
      </c>
      <c r="G246" s="5">
        <v>416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</row>
    <row r="247" spans="1:19" x14ac:dyDescent="0.25">
      <c r="A247" s="5" t="s">
        <v>891</v>
      </c>
      <c r="B247" s="5" t="s">
        <v>892</v>
      </c>
      <c r="F247" s="5">
        <v>0</v>
      </c>
      <c r="G247" s="5">
        <v>304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</row>
    <row r="248" spans="1:19" x14ac:dyDescent="0.25">
      <c r="A248" s="5" t="s">
        <v>71</v>
      </c>
      <c r="B248" s="5" t="s">
        <v>893</v>
      </c>
      <c r="F248" s="5">
        <v>0</v>
      </c>
      <c r="G248" s="5">
        <v>559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894</v>
      </c>
      <c r="B249" s="5" t="s">
        <v>895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x14ac:dyDescent="0.25">
      <c r="A250" s="5" t="s">
        <v>202</v>
      </c>
      <c r="B250" s="5" t="s">
        <v>896</v>
      </c>
      <c r="C250" s="5">
        <v>44630.701226851852</v>
      </c>
      <c r="D250" s="5">
        <v>44630.722037037034</v>
      </c>
      <c r="E250" s="5" t="s">
        <v>454</v>
      </c>
      <c r="F250" s="5">
        <v>346</v>
      </c>
      <c r="G250" s="5">
        <v>0</v>
      </c>
      <c r="H250" s="5">
        <v>10.4</v>
      </c>
      <c r="I250" s="5">
        <v>536</v>
      </c>
      <c r="J250" s="5">
        <v>399</v>
      </c>
      <c r="K250" s="5">
        <v>193</v>
      </c>
      <c r="L250" s="5">
        <v>114</v>
      </c>
      <c r="M250" s="5">
        <v>76</v>
      </c>
      <c r="N250" s="5">
        <v>70</v>
      </c>
      <c r="O250" s="5">
        <v>52</v>
      </c>
      <c r="P250" s="5">
        <v>27.7</v>
      </c>
      <c r="Q250" s="5">
        <v>20.8</v>
      </c>
      <c r="R250" s="5">
        <v>171</v>
      </c>
      <c r="S250" s="5">
        <v>161</v>
      </c>
    </row>
    <row r="251" spans="1:19" x14ac:dyDescent="0.25">
      <c r="A251" s="5" t="s">
        <v>897</v>
      </c>
      <c r="B251" s="5" t="s">
        <v>898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899</v>
      </c>
      <c r="B252" s="5" t="s">
        <v>900</v>
      </c>
      <c r="F252" s="5">
        <v>0</v>
      </c>
      <c r="G252" s="5">
        <v>425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</row>
    <row r="253" spans="1:19" x14ac:dyDescent="0.25">
      <c r="A253" s="5" t="s">
        <v>901</v>
      </c>
      <c r="B253" s="5" t="s">
        <v>902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</row>
    <row r="254" spans="1:19" x14ac:dyDescent="0.25">
      <c r="A254" s="5" t="s">
        <v>903</v>
      </c>
      <c r="B254" s="5" t="s">
        <v>904</v>
      </c>
      <c r="F254" s="5">
        <v>0</v>
      </c>
      <c r="G254" s="5">
        <v>311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905</v>
      </c>
      <c r="B255" s="5" t="s">
        <v>906</v>
      </c>
      <c r="F255" s="5">
        <v>0</v>
      </c>
      <c r="G255" s="5">
        <v>298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67</v>
      </c>
      <c r="B256" s="5" t="s">
        <v>907</v>
      </c>
      <c r="C256" s="5">
        <v>44630.462199074071</v>
      </c>
      <c r="D256" s="5">
        <v>44630.48300925926</v>
      </c>
      <c r="E256" s="5" t="s">
        <v>454</v>
      </c>
      <c r="F256" s="5">
        <v>432</v>
      </c>
      <c r="G256" s="5">
        <v>502</v>
      </c>
      <c r="H256" s="5">
        <v>11.38</v>
      </c>
      <c r="I256" s="5">
        <v>560</v>
      </c>
      <c r="J256" s="5">
        <v>398</v>
      </c>
      <c r="K256" s="5">
        <v>240</v>
      </c>
      <c r="L256" s="5">
        <v>123</v>
      </c>
      <c r="M256" s="5">
        <v>79</v>
      </c>
      <c r="N256" s="5">
        <v>78</v>
      </c>
      <c r="O256" s="5">
        <v>56</v>
      </c>
      <c r="P256" s="5">
        <v>27.6</v>
      </c>
      <c r="Q256" s="5">
        <v>22.8</v>
      </c>
      <c r="R256" s="5">
        <v>177</v>
      </c>
      <c r="S256" s="5">
        <v>169</v>
      </c>
    </row>
    <row r="257" spans="1:19" x14ac:dyDescent="0.25">
      <c r="A257" s="5" t="s">
        <v>908</v>
      </c>
      <c r="B257" s="5" t="s">
        <v>909</v>
      </c>
      <c r="F257" s="5">
        <v>0</v>
      </c>
      <c r="G257" s="5">
        <v>523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910</v>
      </c>
      <c r="B258" s="5" t="s">
        <v>911</v>
      </c>
      <c r="F258" s="5">
        <v>0</v>
      </c>
      <c r="G258" s="5">
        <v>403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912</v>
      </c>
      <c r="B259" s="5" t="s">
        <v>913</v>
      </c>
      <c r="F259" s="5">
        <v>0</v>
      </c>
      <c r="G259" s="5">
        <v>282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914</v>
      </c>
      <c r="B260" s="5" t="s">
        <v>915</v>
      </c>
      <c r="F260" s="5">
        <v>0</v>
      </c>
      <c r="G260" s="5">
        <v>508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916</v>
      </c>
      <c r="B261" s="5" t="s">
        <v>917</v>
      </c>
      <c r="F261" s="5">
        <v>0</v>
      </c>
      <c r="G261" s="5">
        <v>461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264</v>
      </c>
      <c r="B262" s="5" t="s">
        <v>918</v>
      </c>
      <c r="C262" s="5">
        <v>44631.128668981481</v>
      </c>
      <c r="D262" s="5">
        <v>44631.14947916667</v>
      </c>
      <c r="E262" s="5" t="s">
        <v>454</v>
      </c>
      <c r="F262" s="5">
        <v>364</v>
      </c>
      <c r="G262" s="5">
        <v>0</v>
      </c>
      <c r="H262" s="5">
        <v>10.55</v>
      </c>
      <c r="I262" s="5">
        <v>515</v>
      </c>
      <c r="J262" s="5">
        <v>439</v>
      </c>
      <c r="K262" s="5">
        <v>202</v>
      </c>
      <c r="L262" s="5">
        <v>126</v>
      </c>
      <c r="M262" s="5">
        <v>79</v>
      </c>
      <c r="N262" s="5">
        <v>70</v>
      </c>
      <c r="O262" s="5">
        <v>52</v>
      </c>
      <c r="P262" s="5">
        <v>28.6</v>
      </c>
      <c r="Q262" s="5">
        <v>21.1</v>
      </c>
      <c r="R262" s="5">
        <v>0</v>
      </c>
      <c r="S262" s="5">
        <v>0</v>
      </c>
    </row>
    <row r="263" spans="1:19" x14ac:dyDescent="0.25">
      <c r="A263" s="5" t="s">
        <v>919</v>
      </c>
      <c r="B263" s="5" t="s">
        <v>920</v>
      </c>
      <c r="F263" s="5">
        <v>0</v>
      </c>
      <c r="G263" s="5">
        <v>688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921</v>
      </c>
      <c r="B264" s="5" t="s">
        <v>922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</row>
    <row r="265" spans="1:19" x14ac:dyDescent="0.25">
      <c r="A265" s="5" t="s">
        <v>923</v>
      </c>
      <c r="B265" s="5" t="s">
        <v>924</v>
      </c>
      <c r="F265" s="5">
        <v>0</v>
      </c>
      <c r="G265" s="5">
        <v>439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925</v>
      </c>
      <c r="B266" s="5" t="s">
        <v>926</v>
      </c>
      <c r="F266" s="5">
        <v>0</v>
      </c>
      <c r="G266" s="5">
        <v>391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927</v>
      </c>
      <c r="B267" s="5" t="s">
        <v>928</v>
      </c>
      <c r="F267" s="5">
        <v>0</v>
      </c>
      <c r="G267" s="5">
        <v>428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929</v>
      </c>
      <c r="B268" s="5" t="s">
        <v>930</v>
      </c>
      <c r="F268" s="5">
        <v>0</v>
      </c>
      <c r="G268" s="5">
        <v>441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931</v>
      </c>
      <c r="B269" s="5" t="s">
        <v>932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933</v>
      </c>
      <c r="B270" s="5" t="s">
        <v>934</v>
      </c>
      <c r="F270" s="5">
        <v>0</v>
      </c>
      <c r="G270" s="5">
        <v>521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935</v>
      </c>
      <c r="B271" s="5" t="s">
        <v>936</v>
      </c>
      <c r="F271" s="5">
        <v>0</v>
      </c>
      <c r="G271" s="5">
        <v>651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937</v>
      </c>
      <c r="B272" s="5" t="s">
        <v>938</v>
      </c>
      <c r="F272" s="5">
        <v>0</v>
      </c>
      <c r="G272" s="5">
        <v>420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939</v>
      </c>
      <c r="B273" s="5" t="s">
        <v>940</v>
      </c>
      <c r="F273" s="5">
        <v>0</v>
      </c>
      <c r="G273" s="5">
        <v>486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941</v>
      </c>
      <c r="B274" s="5" t="s">
        <v>942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</row>
    <row r="275" spans="1:19" x14ac:dyDescent="0.25">
      <c r="A275" s="5" t="s">
        <v>336</v>
      </c>
      <c r="B275" s="5" t="s">
        <v>943</v>
      </c>
      <c r="C275" s="5">
        <v>44629.733993055554</v>
      </c>
      <c r="D275" s="5">
        <v>44629.754861111112</v>
      </c>
      <c r="E275" s="5" t="s">
        <v>454</v>
      </c>
      <c r="F275" s="5">
        <v>351</v>
      </c>
      <c r="G275" s="5">
        <v>0</v>
      </c>
      <c r="H275" s="5">
        <v>10.25</v>
      </c>
      <c r="I275" s="5">
        <v>0</v>
      </c>
      <c r="J275" s="5">
        <v>360</v>
      </c>
      <c r="K275" s="5">
        <v>195</v>
      </c>
      <c r="L275" s="5">
        <v>117</v>
      </c>
      <c r="M275" s="5">
        <v>79</v>
      </c>
      <c r="N275" s="5">
        <v>72</v>
      </c>
      <c r="O275" s="5">
        <v>50</v>
      </c>
      <c r="P275" s="5">
        <v>26.6</v>
      </c>
      <c r="Q275" s="5">
        <v>20.5</v>
      </c>
      <c r="R275" s="5">
        <v>181</v>
      </c>
      <c r="S275" s="5">
        <v>159</v>
      </c>
    </row>
    <row r="276" spans="1:19" x14ac:dyDescent="0.25">
      <c r="A276" s="5" t="s">
        <v>944</v>
      </c>
      <c r="B276" s="5" t="s">
        <v>945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308</v>
      </c>
      <c r="B277" s="5" t="s">
        <v>946</v>
      </c>
      <c r="C277" s="5">
        <v>44630.462488425925</v>
      </c>
      <c r="D277" s="5">
        <v>44630.483344907407</v>
      </c>
      <c r="E277" s="5" t="s">
        <v>454</v>
      </c>
      <c r="F277" s="5">
        <v>346</v>
      </c>
      <c r="G277" s="5">
        <v>343</v>
      </c>
      <c r="H277" s="5">
        <v>10.45</v>
      </c>
      <c r="I277" s="5">
        <v>0</v>
      </c>
      <c r="J277" s="5">
        <v>342</v>
      </c>
      <c r="K277" s="5">
        <v>192</v>
      </c>
      <c r="L277" s="5">
        <v>114</v>
      </c>
      <c r="M277" s="5">
        <v>78</v>
      </c>
      <c r="N277" s="5">
        <v>70</v>
      </c>
      <c r="O277" s="5">
        <v>51</v>
      </c>
      <c r="P277" s="5">
        <v>26.1</v>
      </c>
      <c r="Q277" s="5">
        <v>20.9</v>
      </c>
      <c r="R277" s="5">
        <v>190</v>
      </c>
      <c r="S277" s="5">
        <v>170</v>
      </c>
    </row>
    <row r="278" spans="1:19" x14ac:dyDescent="0.25">
      <c r="A278" s="5" t="s">
        <v>947</v>
      </c>
      <c r="B278" s="5" t="s">
        <v>948</v>
      </c>
      <c r="F278" s="5">
        <v>0</v>
      </c>
      <c r="G278" s="5">
        <v>369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949</v>
      </c>
      <c r="B279" s="5" t="s">
        <v>950</v>
      </c>
      <c r="F279" s="5">
        <v>0</v>
      </c>
      <c r="G279" s="5">
        <v>351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951</v>
      </c>
      <c r="B280" s="5" t="s">
        <v>952</v>
      </c>
      <c r="F280" s="5">
        <v>0</v>
      </c>
      <c r="G280" s="5">
        <v>453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</row>
    <row r="281" spans="1:19" x14ac:dyDescent="0.25">
      <c r="A281" s="5" t="s">
        <v>953</v>
      </c>
      <c r="B281" s="5" t="s">
        <v>954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955</v>
      </c>
      <c r="B282" s="5" t="s">
        <v>956</v>
      </c>
      <c r="F282" s="5">
        <v>0</v>
      </c>
      <c r="G282" s="5">
        <v>376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957</v>
      </c>
      <c r="B283" s="5" t="s">
        <v>958</v>
      </c>
      <c r="F283" s="5">
        <v>0</v>
      </c>
      <c r="G283" s="5">
        <v>302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</row>
    <row r="284" spans="1:19" x14ac:dyDescent="0.25">
      <c r="A284" s="5" t="s">
        <v>959</v>
      </c>
      <c r="B284" s="5" t="s">
        <v>960</v>
      </c>
      <c r="F284" s="5">
        <v>0</v>
      </c>
      <c r="G284" s="5">
        <v>540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</row>
    <row r="285" spans="1:19" x14ac:dyDescent="0.25">
      <c r="A285" s="5" t="s">
        <v>961</v>
      </c>
      <c r="B285" s="5" t="s">
        <v>962</v>
      </c>
      <c r="F285" s="5">
        <v>0</v>
      </c>
      <c r="G285" s="5">
        <v>332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963</v>
      </c>
      <c r="B286" s="5" t="s">
        <v>964</v>
      </c>
      <c r="F286" s="5">
        <v>0</v>
      </c>
      <c r="G286" s="5">
        <v>345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381</v>
      </c>
      <c r="B287" s="5" t="s">
        <v>965</v>
      </c>
      <c r="C287" s="5">
        <v>44629.73951388889</v>
      </c>
      <c r="D287" s="5">
        <v>44629.760312500002</v>
      </c>
      <c r="E287" s="5" t="s">
        <v>454</v>
      </c>
      <c r="F287" s="5">
        <v>569</v>
      </c>
      <c r="G287" s="5">
        <v>588</v>
      </c>
      <c r="H287" s="5">
        <v>12.56</v>
      </c>
      <c r="I287" s="5">
        <v>791</v>
      </c>
      <c r="J287" s="5">
        <v>599</v>
      </c>
      <c r="K287" s="5">
        <v>316</v>
      </c>
      <c r="L287" s="5">
        <v>123</v>
      </c>
      <c r="M287" s="5">
        <v>75</v>
      </c>
      <c r="N287" s="5">
        <v>91</v>
      </c>
      <c r="O287" s="5">
        <v>65</v>
      </c>
      <c r="P287" s="5">
        <v>32</v>
      </c>
      <c r="Q287" s="5">
        <v>25.1</v>
      </c>
      <c r="R287" s="5">
        <v>0</v>
      </c>
      <c r="S287" s="5">
        <v>0</v>
      </c>
    </row>
    <row r="288" spans="1:19" x14ac:dyDescent="0.25">
      <c r="A288" s="5" t="s">
        <v>182</v>
      </c>
      <c r="B288" s="5" t="s">
        <v>966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</row>
    <row r="289" spans="1:19" x14ac:dyDescent="0.25">
      <c r="A289" s="5" t="s">
        <v>967</v>
      </c>
      <c r="B289" s="5" t="s">
        <v>968</v>
      </c>
      <c r="F289" s="5">
        <v>0</v>
      </c>
      <c r="G289" s="5">
        <v>358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969</v>
      </c>
      <c r="B290" s="5" t="s">
        <v>970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x14ac:dyDescent="0.25">
      <c r="A291" s="5" t="s">
        <v>971</v>
      </c>
      <c r="B291" s="5" t="s">
        <v>972</v>
      </c>
      <c r="F291" s="5">
        <v>0</v>
      </c>
      <c r="G291" s="5">
        <v>421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973</v>
      </c>
      <c r="B292" s="5" t="s">
        <v>974</v>
      </c>
      <c r="F292" s="5">
        <v>0</v>
      </c>
      <c r="G292" s="5">
        <v>556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240</v>
      </c>
      <c r="B293" s="5" t="s">
        <v>975</v>
      </c>
      <c r="C293" s="5">
        <v>44630.62395833333</v>
      </c>
      <c r="D293" s="5">
        <v>44630.644768518519</v>
      </c>
      <c r="E293" s="5" t="s">
        <v>454</v>
      </c>
      <c r="F293" s="5">
        <v>389</v>
      </c>
      <c r="G293" s="5">
        <v>360</v>
      </c>
      <c r="H293" s="5">
        <v>10.93</v>
      </c>
      <c r="I293" s="5">
        <v>518</v>
      </c>
      <c r="J293" s="5">
        <v>388</v>
      </c>
      <c r="K293" s="5">
        <v>216</v>
      </c>
      <c r="L293" s="5">
        <v>113</v>
      </c>
      <c r="M293" s="5">
        <v>76</v>
      </c>
      <c r="N293" s="5">
        <v>73</v>
      </c>
      <c r="O293" s="5">
        <v>56</v>
      </c>
      <c r="P293" s="5">
        <v>27.4</v>
      </c>
      <c r="Q293" s="5">
        <v>21.9</v>
      </c>
      <c r="R293" s="5">
        <v>0</v>
      </c>
      <c r="S293" s="5">
        <v>0</v>
      </c>
    </row>
    <row r="294" spans="1:19" x14ac:dyDescent="0.25">
      <c r="A294" s="5" t="s">
        <v>976</v>
      </c>
      <c r="B294" s="5" t="s">
        <v>977</v>
      </c>
      <c r="F294" s="5">
        <v>0</v>
      </c>
      <c r="G294" s="5">
        <v>304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</row>
    <row r="295" spans="1:19" x14ac:dyDescent="0.25">
      <c r="A295" s="5" t="s">
        <v>978</v>
      </c>
      <c r="B295" s="5" t="s">
        <v>979</v>
      </c>
      <c r="F295" s="5">
        <v>0</v>
      </c>
      <c r="G295" s="5">
        <v>454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980</v>
      </c>
      <c r="B296" s="5" t="s">
        <v>981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</row>
    <row r="297" spans="1:19" x14ac:dyDescent="0.25">
      <c r="A297" s="5" t="s">
        <v>982</v>
      </c>
      <c r="B297" s="5" t="s">
        <v>983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x14ac:dyDescent="0.25">
      <c r="A298" s="5" t="s">
        <v>984</v>
      </c>
      <c r="B298" s="5" t="s">
        <v>985</v>
      </c>
      <c r="F298" s="5">
        <v>0</v>
      </c>
      <c r="G298" s="5">
        <v>605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986</v>
      </c>
      <c r="B299" s="5" t="s">
        <v>987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358</v>
      </c>
      <c r="B300" s="5" t="s">
        <v>988</v>
      </c>
      <c r="C300" s="5">
        <v>44630.495324074072</v>
      </c>
      <c r="D300" s="5">
        <v>44630.516192129631</v>
      </c>
      <c r="E300" s="5" t="s">
        <v>454</v>
      </c>
      <c r="F300" s="5">
        <v>381</v>
      </c>
      <c r="G300" s="5">
        <v>0</v>
      </c>
      <c r="H300" s="5">
        <v>10.78</v>
      </c>
      <c r="I300" s="5">
        <v>0</v>
      </c>
      <c r="J300" s="5">
        <v>481</v>
      </c>
      <c r="K300" s="5">
        <v>212</v>
      </c>
      <c r="L300" s="5">
        <v>114</v>
      </c>
      <c r="M300" s="5">
        <v>70</v>
      </c>
      <c r="N300" s="5">
        <v>81</v>
      </c>
      <c r="O300" s="5">
        <v>58</v>
      </c>
      <c r="P300" s="5">
        <v>29.6</v>
      </c>
      <c r="Q300" s="5">
        <v>21.6</v>
      </c>
      <c r="R300" s="5">
        <v>174</v>
      </c>
      <c r="S300" s="5">
        <v>150</v>
      </c>
    </row>
    <row r="301" spans="1:19" x14ac:dyDescent="0.25">
      <c r="A301" s="5" t="s">
        <v>989</v>
      </c>
      <c r="B301" s="5" t="s">
        <v>990</v>
      </c>
      <c r="F301" s="5">
        <v>0</v>
      </c>
      <c r="G301" s="5">
        <v>331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991</v>
      </c>
      <c r="B302" s="5" t="s">
        <v>992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</row>
    <row r="303" spans="1:19" x14ac:dyDescent="0.25">
      <c r="A303" s="5" t="s">
        <v>993</v>
      </c>
      <c r="B303" s="5" t="s">
        <v>994</v>
      </c>
      <c r="F303" s="5">
        <v>0</v>
      </c>
      <c r="G303" s="5">
        <v>452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995</v>
      </c>
      <c r="B304" s="5" t="s">
        <v>996</v>
      </c>
      <c r="F304" s="5">
        <v>0</v>
      </c>
      <c r="G304" s="5">
        <v>356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997</v>
      </c>
      <c r="B305" s="5" t="s">
        <v>998</v>
      </c>
      <c r="F305" s="5">
        <v>0</v>
      </c>
      <c r="G305" s="5">
        <v>462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</row>
    <row r="306" spans="1:19" x14ac:dyDescent="0.25">
      <c r="A306" s="5" t="s">
        <v>208</v>
      </c>
      <c r="B306" s="5" t="s">
        <v>999</v>
      </c>
      <c r="C306" s="5">
        <v>44631.013159722221</v>
      </c>
      <c r="D306" s="5">
        <v>44631.03396990741</v>
      </c>
      <c r="E306" s="5" t="s">
        <v>454</v>
      </c>
      <c r="F306" s="5">
        <v>329</v>
      </c>
      <c r="G306" s="5">
        <v>348</v>
      </c>
      <c r="H306" s="5">
        <v>10.119999999999999</v>
      </c>
      <c r="I306" s="5">
        <v>540</v>
      </c>
      <c r="J306" s="5">
        <v>444</v>
      </c>
      <c r="K306" s="5">
        <v>183</v>
      </c>
      <c r="L306" s="5">
        <v>116</v>
      </c>
      <c r="M306" s="5">
        <v>75</v>
      </c>
      <c r="N306" s="5">
        <v>73</v>
      </c>
      <c r="O306" s="5">
        <v>52</v>
      </c>
      <c r="P306" s="5">
        <v>28.7</v>
      </c>
      <c r="Q306" s="5">
        <v>20.2</v>
      </c>
      <c r="R306" s="5">
        <v>181</v>
      </c>
      <c r="S306" s="5">
        <v>169</v>
      </c>
    </row>
    <row r="307" spans="1:19" x14ac:dyDescent="0.25">
      <c r="A307" s="5" t="s">
        <v>1000</v>
      </c>
      <c r="B307" s="5" t="s">
        <v>1001</v>
      </c>
      <c r="F307" s="5">
        <v>0</v>
      </c>
      <c r="G307" s="5">
        <v>414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144</v>
      </c>
      <c r="B308" s="5" t="s">
        <v>1002</v>
      </c>
      <c r="C308" s="5">
        <v>44630.047662037039</v>
      </c>
      <c r="D308" s="5">
        <v>44630.068472222221</v>
      </c>
      <c r="E308" s="5" t="s">
        <v>454</v>
      </c>
      <c r="F308" s="5">
        <v>506</v>
      </c>
      <c r="G308" s="5">
        <v>0</v>
      </c>
      <c r="H308" s="5">
        <v>12.15</v>
      </c>
      <c r="I308" s="5">
        <v>523</v>
      </c>
      <c r="J308" s="5">
        <v>388</v>
      </c>
      <c r="K308" s="5">
        <v>281</v>
      </c>
      <c r="L308" s="5">
        <v>101</v>
      </c>
      <c r="M308" s="5">
        <v>80</v>
      </c>
      <c r="N308" s="5">
        <v>79</v>
      </c>
      <c r="O308" s="5">
        <v>59</v>
      </c>
      <c r="P308" s="5">
        <v>27.4</v>
      </c>
      <c r="Q308" s="5">
        <v>24.3</v>
      </c>
      <c r="R308" s="5">
        <v>183</v>
      </c>
      <c r="S308" s="5">
        <v>171</v>
      </c>
    </row>
    <row r="309" spans="1:19" x14ac:dyDescent="0.25">
      <c r="A309" s="5" t="s">
        <v>1003</v>
      </c>
      <c r="B309" s="5" t="s">
        <v>1004</v>
      </c>
      <c r="F309" s="5">
        <v>0</v>
      </c>
      <c r="G309" s="5">
        <v>439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</row>
    <row r="310" spans="1:19" x14ac:dyDescent="0.25">
      <c r="A310" s="5" t="s">
        <v>59</v>
      </c>
      <c r="B310" s="5" t="s">
        <v>1005</v>
      </c>
      <c r="C310" s="5">
        <v>44631.441863425927</v>
      </c>
      <c r="D310" s="5">
        <v>44631.462673611109</v>
      </c>
      <c r="E310" s="5" t="s">
        <v>454</v>
      </c>
      <c r="F310" s="5">
        <v>380</v>
      </c>
      <c r="G310" s="5">
        <v>336</v>
      </c>
      <c r="H310" s="5">
        <v>10.86</v>
      </c>
      <c r="I310" s="5">
        <v>529</v>
      </c>
      <c r="J310" s="5">
        <v>340</v>
      </c>
      <c r="K310" s="5">
        <v>211</v>
      </c>
      <c r="L310" s="5">
        <v>115</v>
      </c>
      <c r="M310" s="5">
        <v>79</v>
      </c>
      <c r="N310" s="5">
        <v>67</v>
      </c>
      <c r="O310" s="5">
        <v>53</v>
      </c>
      <c r="P310" s="5">
        <v>26.1</v>
      </c>
      <c r="Q310" s="5">
        <v>21.7</v>
      </c>
      <c r="R310" s="5">
        <v>0</v>
      </c>
      <c r="S310" s="5">
        <v>0</v>
      </c>
    </row>
    <row r="311" spans="1:19" x14ac:dyDescent="0.25">
      <c r="A311" s="5" t="s">
        <v>1006</v>
      </c>
      <c r="B311" s="5" t="s">
        <v>1007</v>
      </c>
      <c r="F311" s="5">
        <v>0</v>
      </c>
      <c r="G311" s="5">
        <v>416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</row>
    <row r="312" spans="1:19" x14ac:dyDescent="0.25">
      <c r="A312" s="5" t="s">
        <v>1008</v>
      </c>
      <c r="B312" s="5" t="s">
        <v>1009</v>
      </c>
      <c r="F312" s="5">
        <v>0</v>
      </c>
      <c r="G312" s="5">
        <v>367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</row>
    <row r="313" spans="1:19" x14ac:dyDescent="0.25">
      <c r="A313" s="5" t="s">
        <v>348</v>
      </c>
      <c r="B313" s="5" t="s">
        <v>1010</v>
      </c>
      <c r="C313" s="5">
        <v>44630.021249999998</v>
      </c>
      <c r="D313" s="5">
        <v>44630.042071759257</v>
      </c>
      <c r="E313" s="5" t="s">
        <v>454</v>
      </c>
      <c r="F313" s="5">
        <v>341</v>
      </c>
      <c r="G313" s="5">
        <v>423</v>
      </c>
      <c r="H313" s="5">
        <v>10.3</v>
      </c>
      <c r="I313" s="5">
        <v>548</v>
      </c>
      <c r="J313" s="5">
        <v>461</v>
      </c>
      <c r="K313" s="5">
        <v>189</v>
      </c>
      <c r="L313" s="5">
        <v>123</v>
      </c>
      <c r="M313" s="5">
        <v>78</v>
      </c>
      <c r="N313" s="5">
        <v>70</v>
      </c>
      <c r="O313" s="5">
        <v>51</v>
      </c>
      <c r="P313" s="5">
        <v>29.1</v>
      </c>
      <c r="Q313" s="5">
        <v>20.6</v>
      </c>
      <c r="R313" s="5">
        <v>180</v>
      </c>
      <c r="S313" s="5">
        <v>166</v>
      </c>
    </row>
    <row r="314" spans="1:19" x14ac:dyDescent="0.25">
      <c r="A314" s="5" t="s">
        <v>1011</v>
      </c>
      <c r="B314" s="5" t="s">
        <v>1012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x14ac:dyDescent="0.25">
      <c r="A315" s="5" t="s">
        <v>1013</v>
      </c>
      <c r="B315" s="5" t="s">
        <v>1014</v>
      </c>
      <c r="F315" s="5">
        <v>0</v>
      </c>
      <c r="G315" s="5">
        <v>469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1015</v>
      </c>
      <c r="B316" s="5" t="s">
        <v>1016</v>
      </c>
      <c r="F316" s="5">
        <v>0</v>
      </c>
      <c r="G316" s="5">
        <v>524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x14ac:dyDescent="0.25">
      <c r="A317" s="5" t="s">
        <v>1017</v>
      </c>
      <c r="B317" s="5" t="s">
        <v>1018</v>
      </c>
      <c r="F317" s="5">
        <v>0</v>
      </c>
      <c r="G317" s="5">
        <v>377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1019</v>
      </c>
      <c r="B318" s="5" t="s">
        <v>1020</v>
      </c>
      <c r="F318" s="5">
        <v>0</v>
      </c>
      <c r="G318" s="5">
        <v>345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</row>
    <row r="319" spans="1:19" x14ac:dyDescent="0.25">
      <c r="A319" s="5" t="s">
        <v>1021</v>
      </c>
      <c r="B319" s="5" t="s">
        <v>1022</v>
      </c>
      <c r="F319" s="5">
        <v>0</v>
      </c>
      <c r="G319" s="5">
        <v>367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1023</v>
      </c>
      <c r="B320" s="5" t="s">
        <v>1024</v>
      </c>
      <c r="F320" s="5">
        <v>0</v>
      </c>
      <c r="G320" s="5">
        <v>444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1025</v>
      </c>
      <c r="B321" s="5" t="s">
        <v>1026</v>
      </c>
      <c r="F321" s="5">
        <v>0</v>
      </c>
      <c r="G321" s="5">
        <v>607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1027</v>
      </c>
      <c r="B322" s="5" t="s">
        <v>1028</v>
      </c>
      <c r="F322" s="5">
        <v>0</v>
      </c>
      <c r="G322" s="5">
        <v>281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75</v>
      </c>
      <c r="B323" s="5" t="s">
        <v>1029</v>
      </c>
      <c r="C323" s="5">
        <v>44629.74009259259</v>
      </c>
      <c r="D323" s="5">
        <v>44629.760891203703</v>
      </c>
      <c r="E323" s="5" t="s">
        <v>454</v>
      </c>
      <c r="F323" s="5">
        <v>434</v>
      </c>
      <c r="G323" s="5">
        <v>0</v>
      </c>
      <c r="H323" s="5">
        <v>11.46</v>
      </c>
      <c r="I323" s="5">
        <v>606</v>
      </c>
      <c r="J323" s="5">
        <v>374</v>
      </c>
      <c r="K323" s="5">
        <v>241</v>
      </c>
      <c r="L323" s="5">
        <v>101</v>
      </c>
      <c r="M323" s="5">
        <v>77</v>
      </c>
      <c r="N323" s="5">
        <v>70</v>
      </c>
      <c r="O323" s="5">
        <v>57</v>
      </c>
      <c r="P323" s="5">
        <v>27</v>
      </c>
      <c r="Q323" s="5">
        <v>22.9</v>
      </c>
      <c r="R323" s="5">
        <v>0</v>
      </c>
      <c r="S323" s="5">
        <v>0</v>
      </c>
    </row>
    <row r="324" spans="1:19" x14ac:dyDescent="0.25">
      <c r="A324" s="5" t="s">
        <v>1030</v>
      </c>
      <c r="B324" s="5" t="s">
        <v>1031</v>
      </c>
      <c r="F324" s="5">
        <v>0</v>
      </c>
      <c r="G324" s="5">
        <v>422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1032</v>
      </c>
      <c r="B325" s="5" t="s">
        <v>1033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</row>
    <row r="326" spans="1:19" x14ac:dyDescent="0.25">
      <c r="A326" s="5" t="s">
        <v>1034</v>
      </c>
      <c r="B326" s="5" t="s">
        <v>1035</v>
      </c>
      <c r="F326" s="5">
        <v>0</v>
      </c>
      <c r="G326" s="5">
        <v>368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1036</v>
      </c>
      <c r="B327" s="5" t="s">
        <v>1037</v>
      </c>
      <c r="F327" s="5">
        <v>0</v>
      </c>
      <c r="G327" s="5">
        <v>379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1038</v>
      </c>
      <c r="B328" s="5" t="s">
        <v>1039</v>
      </c>
      <c r="F328" s="5">
        <v>0</v>
      </c>
      <c r="G328" s="5">
        <v>387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</row>
    <row r="329" spans="1:19" x14ac:dyDescent="0.25">
      <c r="A329" s="5" t="s">
        <v>1040</v>
      </c>
      <c r="B329" s="5" t="s">
        <v>1041</v>
      </c>
      <c r="F329" s="5">
        <v>0</v>
      </c>
      <c r="G329" s="5">
        <v>500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224</v>
      </c>
      <c r="B330" s="5" t="s">
        <v>1042</v>
      </c>
      <c r="C330" s="5">
        <v>44631.104247685187</v>
      </c>
      <c r="D330" s="5">
        <v>44631.125069444446</v>
      </c>
      <c r="E330" s="5" t="s">
        <v>454</v>
      </c>
      <c r="F330" s="5">
        <v>628</v>
      </c>
      <c r="G330" s="5">
        <v>606</v>
      </c>
      <c r="H330" s="5">
        <v>13.06</v>
      </c>
      <c r="I330" s="5">
        <v>525</v>
      </c>
      <c r="J330" s="5">
        <v>536</v>
      </c>
      <c r="K330" s="5">
        <v>348</v>
      </c>
      <c r="L330" s="5">
        <v>124</v>
      </c>
      <c r="M330" s="5">
        <v>80</v>
      </c>
      <c r="N330" s="5">
        <v>79</v>
      </c>
      <c r="O330" s="5">
        <v>64</v>
      </c>
      <c r="P330" s="5">
        <v>30.8</v>
      </c>
      <c r="Q330" s="5">
        <v>26.1</v>
      </c>
      <c r="R330" s="5">
        <v>178</v>
      </c>
      <c r="S330" s="5">
        <v>162</v>
      </c>
    </row>
    <row r="331" spans="1:19" x14ac:dyDescent="0.25">
      <c r="A331" s="5" t="s">
        <v>1043</v>
      </c>
      <c r="B331" s="5" t="s">
        <v>1044</v>
      </c>
      <c r="F331" s="5">
        <v>0</v>
      </c>
      <c r="G331" s="5">
        <v>431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1045</v>
      </c>
      <c r="B332" s="5" t="s">
        <v>1046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1047</v>
      </c>
      <c r="B333" s="5" t="s">
        <v>1048</v>
      </c>
      <c r="F333" s="5">
        <v>0</v>
      </c>
      <c r="G333" s="5">
        <v>432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x14ac:dyDescent="0.25">
      <c r="A334" s="5" t="s">
        <v>1049</v>
      </c>
      <c r="B334" s="5" t="s">
        <v>1050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148</v>
      </c>
      <c r="B335" s="5" t="s">
        <v>1051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</row>
    <row r="336" spans="1:19" x14ac:dyDescent="0.25">
      <c r="A336" s="5" t="s">
        <v>1052</v>
      </c>
      <c r="B336" s="5" t="s">
        <v>1053</v>
      </c>
      <c r="F336" s="5">
        <v>0</v>
      </c>
      <c r="G336" s="5">
        <v>417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</row>
    <row r="337" spans="1:19" x14ac:dyDescent="0.25">
      <c r="A337" s="5" t="s">
        <v>1054</v>
      </c>
      <c r="B337" s="5" t="s">
        <v>1055</v>
      </c>
      <c r="F337" s="5">
        <v>0</v>
      </c>
      <c r="G337" s="5">
        <v>443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1056</v>
      </c>
      <c r="B338" s="5" t="s">
        <v>1057</v>
      </c>
      <c r="F338" s="5">
        <v>0</v>
      </c>
      <c r="G338" s="5">
        <v>401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280</v>
      </c>
      <c r="B339" s="5" t="s">
        <v>1058</v>
      </c>
      <c r="C339" s="5">
        <v>44630.849583333336</v>
      </c>
      <c r="D339" s="5">
        <v>44630.870405092595</v>
      </c>
      <c r="E339" s="5" t="s">
        <v>454</v>
      </c>
      <c r="F339" s="5">
        <v>401</v>
      </c>
      <c r="G339" s="5">
        <v>446</v>
      </c>
      <c r="H339" s="5">
        <v>11.02</v>
      </c>
      <c r="I339" s="5">
        <v>460</v>
      </c>
      <c r="J339" s="5">
        <v>512</v>
      </c>
      <c r="K339" s="5">
        <v>223</v>
      </c>
      <c r="L339" s="5">
        <v>118</v>
      </c>
      <c r="M339" s="5">
        <v>76</v>
      </c>
      <c r="N339" s="5">
        <v>81</v>
      </c>
      <c r="O339" s="5">
        <v>56</v>
      </c>
      <c r="P339" s="5">
        <v>30.3</v>
      </c>
      <c r="Q339" s="5">
        <v>22</v>
      </c>
      <c r="R339" s="5">
        <v>174</v>
      </c>
      <c r="S339" s="5">
        <v>157</v>
      </c>
    </row>
    <row r="340" spans="1:19" x14ac:dyDescent="0.25">
      <c r="A340" s="5" t="s">
        <v>1059</v>
      </c>
      <c r="B340" s="5" t="s">
        <v>1060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1061</v>
      </c>
      <c r="B341" s="5" t="s">
        <v>1062</v>
      </c>
      <c r="F341" s="5">
        <v>0</v>
      </c>
      <c r="G341" s="5">
        <v>191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1063</v>
      </c>
      <c r="B342" s="5" t="s">
        <v>1064</v>
      </c>
      <c r="F342" s="5">
        <v>0</v>
      </c>
      <c r="G342" s="5">
        <v>420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1065</v>
      </c>
      <c r="B343" s="5" t="s">
        <v>1066</v>
      </c>
      <c r="C343" s="5">
        <v>44630.794791666667</v>
      </c>
      <c r="D343" s="5">
        <v>44630.815601851849</v>
      </c>
      <c r="E343" s="5" t="s">
        <v>454</v>
      </c>
      <c r="F343" s="5">
        <v>502</v>
      </c>
      <c r="G343" s="5">
        <v>583</v>
      </c>
      <c r="H343" s="5">
        <v>12.05</v>
      </c>
      <c r="I343" s="5">
        <v>515</v>
      </c>
      <c r="J343" s="5">
        <v>490</v>
      </c>
      <c r="K343" s="5">
        <v>279</v>
      </c>
      <c r="L343" s="5">
        <v>112</v>
      </c>
      <c r="M343" s="5">
        <v>78</v>
      </c>
      <c r="N343" s="5">
        <v>92</v>
      </c>
      <c r="O343" s="5">
        <v>62</v>
      </c>
      <c r="P343" s="5">
        <v>29.8</v>
      </c>
      <c r="Q343" s="5">
        <v>24.1</v>
      </c>
      <c r="R343" s="5">
        <v>176</v>
      </c>
      <c r="S343" s="5">
        <v>162</v>
      </c>
    </row>
    <row r="344" spans="1:19" x14ac:dyDescent="0.25">
      <c r="A344" s="5" t="s">
        <v>1067</v>
      </c>
      <c r="B344" s="5" t="s">
        <v>1068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x14ac:dyDescent="0.25">
      <c r="A345" s="5" t="s">
        <v>1069</v>
      </c>
      <c r="B345" s="5" t="s">
        <v>1070</v>
      </c>
      <c r="F345" s="5">
        <v>0</v>
      </c>
      <c r="G345" s="5">
        <v>362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1071</v>
      </c>
      <c r="B346" s="5" t="s">
        <v>1072</v>
      </c>
      <c r="F346" s="5">
        <v>0</v>
      </c>
      <c r="G346" s="5">
        <v>342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</row>
    <row r="347" spans="1:19" x14ac:dyDescent="0.25">
      <c r="A347" s="5" t="s">
        <v>1073</v>
      </c>
      <c r="B347" s="5" t="s">
        <v>1074</v>
      </c>
      <c r="F347" s="5">
        <v>0</v>
      </c>
      <c r="G347" s="5">
        <v>345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354</v>
      </c>
      <c r="B348" s="5" t="s">
        <v>1075</v>
      </c>
      <c r="C348" s="5">
        <v>44630.539143518516</v>
      </c>
      <c r="D348" s="5">
        <v>44630.560011574074</v>
      </c>
      <c r="E348" s="5" t="s">
        <v>454</v>
      </c>
      <c r="F348" s="5">
        <v>618</v>
      </c>
      <c r="G348" s="5">
        <v>634</v>
      </c>
      <c r="H348" s="5">
        <v>13.04</v>
      </c>
      <c r="I348" s="5">
        <v>0</v>
      </c>
      <c r="J348" s="5">
        <v>539</v>
      </c>
      <c r="K348" s="5">
        <v>343</v>
      </c>
      <c r="L348" s="5">
        <v>122</v>
      </c>
      <c r="M348" s="5">
        <v>79</v>
      </c>
      <c r="N348" s="5">
        <v>87</v>
      </c>
      <c r="O348" s="5">
        <v>67</v>
      </c>
      <c r="P348" s="5">
        <v>30.8</v>
      </c>
      <c r="Q348" s="5">
        <v>26.1</v>
      </c>
      <c r="R348" s="5">
        <v>177</v>
      </c>
      <c r="S348" s="5">
        <v>163</v>
      </c>
    </row>
    <row r="349" spans="1:19" x14ac:dyDescent="0.25">
      <c r="A349" s="5" t="s">
        <v>1076</v>
      </c>
      <c r="B349" s="5" t="s">
        <v>1077</v>
      </c>
      <c r="F349" s="5">
        <v>0</v>
      </c>
      <c r="G349" s="5">
        <v>489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260</v>
      </c>
      <c r="B350" s="5" t="s">
        <v>1078</v>
      </c>
      <c r="C350" s="5">
        <v>44629.878252314818</v>
      </c>
      <c r="D350" s="5">
        <v>44629.899085648147</v>
      </c>
      <c r="E350" s="5" t="s">
        <v>454</v>
      </c>
      <c r="F350" s="5">
        <v>380</v>
      </c>
      <c r="G350" s="5">
        <v>327</v>
      </c>
      <c r="H350" s="5">
        <v>10.62</v>
      </c>
      <c r="I350" s="5">
        <v>550</v>
      </c>
      <c r="J350" s="5">
        <v>502</v>
      </c>
      <c r="K350" s="5">
        <v>211</v>
      </c>
      <c r="L350" s="5">
        <v>116</v>
      </c>
      <c r="M350" s="5">
        <v>77</v>
      </c>
      <c r="N350" s="5">
        <v>93</v>
      </c>
      <c r="O350" s="5">
        <v>52</v>
      </c>
      <c r="P350" s="5">
        <v>30</v>
      </c>
      <c r="Q350" s="5">
        <v>21.2</v>
      </c>
      <c r="R350" s="5">
        <v>178</v>
      </c>
      <c r="S350" s="5">
        <v>154</v>
      </c>
    </row>
    <row r="351" spans="1:19" x14ac:dyDescent="0.25">
      <c r="A351" s="5" t="s">
        <v>1079</v>
      </c>
      <c r="B351" s="5" t="s">
        <v>1080</v>
      </c>
      <c r="F351" s="5">
        <v>0</v>
      </c>
      <c r="G351" s="5">
        <v>338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344</v>
      </c>
      <c r="B352" s="5" t="s">
        <v>1081</v>
      </c>
      <c r="C352" s="5">
        <v>44630.447685185187</v>
      </c>
      <c r="D352" s="5">
        <v>44630.468495370369</v>
      </c>
      <c r="E352" s="5" t="s">
        <v>454</v>
      </c>
      <c r="F352" s="5">
        <v>395</v>
      </c>
      <c r="G352" s="5">
        <v>427</v>
      </c>
      <c r="H352" s="5">
        <v>11.01</v>
      </c>
      <c r="I352" s="5">
        <v>548</v>
      </c>
      <c r="J352" s="5">
        <v>294</v>
      </c>
      <c r="K352" s="5">
        <v>219</v>
      </c>
      <c r="L352" s="5">
        <v>94</v>
      </c>
      <c r="M352" s="5">
        <v>79</v>
      </c>
      <c r="N352" s="5">
        <v>61</v>
      </c>
      <c r="O352" s="5">
        <v>53</v>
      </c>
      <c r="P352" s="5">
        <v>24.7</v>
      </c>
      <c r="Q352" s="5">
        <v>22</v>
      </c>
      <c r="R352" s="5">
        <v>0</v>
      </c>
      <c r="S352" s="5">
        <v>0</v>
      </c>
    </row>
    <row r="353" spans="1:19" x14ac:dyDescent="0.25">
      <c r="A353" s="5" t="s">
        <v>1082</v>
      </c>
      <c r="B353" s="5" t="s">
        <v>1083</v>
      </c>
      <c r="F353" s="5">
        <v>0</v>
      </c>
      <c r="G353" s="5">
        <v>306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1084</v>
      </c>
      <c r="B354" s="5" t="s">
        <v>1085</v>
      </c>
      <c r="F354" s="5">
        <v>0</v>
      </c>
      <c r="G354" s="5">
        <v>502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1086</v>
      </c>
      <c r="B355" s="5" t="s">
        <v>1087</v>
      </c>
      <c r="F355" s="5">
        <v>0</v>
      </c>
      <c r="G355" s="5">
        <v>455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1088</v>
      </c>
      <c r="B356" s="5" t="s">
        <v>1089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1090</v>
      </c>
      <c r="B357" s="5" t="s">
        <v>1091</v>
      </c>
      <c r="F357" s="5">
        <v>0</v>
      </c>
      <c r="G357" s="5">
        <v>452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</row>
    <row r="358" spans="1:19" x14ac:dyDescent="0.25">
      <c r="A358" s="5" t="s">
        <v>1092</v>
      </c>
      <c r="B358" s="5" t="s">
        <v>1093</v>
      </c>
      <c r="F358" s="5">
        <v>0</v>
      </c>
      <c r="G358" s="5">
        <v>445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1094</v>
      </c>
      <c r="B359" s="5" t="s">
        <v>1095</v>
      </c>
      <c r="F359" s="5">
        <v>0</v>
      </c>
      <c r="G359" s="5">
        <v>283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385</v>
      </c>
      <c r="B360" s="5" t="s">
        <v>1096</v>
      </c>
      <c r="F360" s="5">
        <v>0</v>
      </c>
      <c r="G360" s="5">
        <v>434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1097</v>
      </c>
      <c r="B361" s="5" t="s">
        <v>1098</v>
      </c>
      <c r="F361" s="5">
        <v>0</v>
      </c>
      <c r="G361" s="5">
        <v>476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109</v>
      </c>
      <c r="B362" s="5" t="s">
        <v>1099</v>
      </c>
      <c r="C362" s="5">
        <v>44631.080474537041</v>
      </c>
      <c r="D362" s="5">
        <v>44631.101307870369</v>
      </c>
      <c r="E362" s="5" t="s">
        <v>454</v>
      </c>
      <c r="F362" s="5">
        <v>538</v>
      </c>
      <c r="G362" s="5">
        <v>509</v>
      </c>
      <c r="H362" s="5">
        <v>12.4</v>
      </c>
      <c r="I362" s="5">
        <v>442</v>
      </c>
      <c r="J362" s="5">
        <v>405</v>
      </c>
      <c r="K362" s="5">
        <v>299</v>
      </c>
      <c r="L362" s="5">
        <v>115</v>
      </c>
      <c r="M362" s="5">
        <v>80</v>
      </c>
      <c r="N362" s="5">
        <v>76</v>
      </c>
      <c r="O362" s="5">
        <v>61</v>
      </c>
      <c r="P362" s="5">
        <v>27.8</v>
      </c>
      <c r="Q362" s="5">
        <v>24.8</v>
      </c>
      <c r="R362" s="5">
        <v>169</v>
      </c>
      <c r="S362" s="5">
        <v>154</v>
      </c>
    </row>
    <row r="363" spans="1:19" x14ac:dyDescent="0.25">
      <c r="A363" s="5" t="s">
        <v>1100</v>
      </c>
      <c r="B363" s="5" t="s">
        <v>1101</v>
      </c>
      <c r="F363" s="5">
        <v>0</v>
      </c>
      <c r="G363" s="5">
        <v>802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1102</v>
      </c>
      <c r="B364" s="5" t="s">
        <v>1103</v>
      </c>
      <c r="C364" s="5">
        <v>44630.045601851853</v>
      </c>
      <c r="D364" s="5">
        <v>44630.066412037035</v>
      </c>
      <c r="E364" s="5" t="s">
        <v>454</v>
      </c>
      <c r="F364" s="5">
        <v>375</v>
      </c>
      <c r="G364" s="5">
        <v>0</v>
      </c>
      <c r="H364" s="5">
        <v>10.82</v>
      </c>
      <c r="I364" s="5">
        <v>415</v>
      </c>
      <c r="J364" s="5">
        <v>398</v>
      </c>
      <c r="K364" s="5">
        <v>208</v>
      </c>
      <c r="L364" s="5">
        <v>123</v>
      </c>
      <c r="M364" s="5">
        <v>81</v>
      </c>
      <c r="N364" s="5">
        <v>67</v>
      </c>
      <c r="O364" s="5">
        <v>52</v>
      </c>
      <c r="P364" s="5">
        <v>27.6</v>
      </c>
      <c r="Q364" s="5">
        <v>21.6</v>
      </c>
      <c r="R364" s="5">
        <v>158</v>
      </c>
      <c r="S364" s="5">
        <v>151</v>
      </c>
    </row>
    <row r="365" spans="1:19" x14ac:dyDescent="0.25">
      <c r="A365" s="5" t="s">
        <v>1104</v>
      </c>
      <c r="B365" s="5" t="s">
        <v>1105</v>
      </c>
      <c r="F365" s="5">
        <v>0</v>
      </c>
      <c r="G365" s="5">
        <v>544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1106</v>
      </c>
      <c r="B366" s="5" t="s">
        <v>1107</v>
      </c>
      <c r="F366" s="5">
        <v>0</v>
      </c>
      <c r="G366" s="5">
        <v>429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1108</v>
      </c>
      <c r="B367" s="5" t="s">
        <v>1109</v>
      </c>
      <c r="F367" s="5">
        <v>0</v>
      </c>
      <c r="G367" s="5">
        <v>410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</row>
    <row r="368" spans="1:19" x14ac:dyDescent="0.25">
      <c r="A368" s="5" t="s">
        <v>1110</v>
      </c>
      <c r="B368" s="5" t="s">
        <v>1111</v>
      </c>
      <c r="F368" s="5">
        <v>0</v>
      </c>
      <c r="G368" s="5">
        <v>466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1112</v>
      </c>
      <c r="B369" s="5" t="s">
        <v>1113</v>
      </c>
      <c r="F369" s="5">
        <v>0</v>
      </c>
      <c r="G369" s="5">
        <v>227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</row>
    <row r="370" spans="1:19" x14ac:dyDescent="0.25">
      <c r="A370" s="5" t="s">
        <v>1114</v>
      </c>
      <c r="B370" s="5" t="s">
        <v>1115</v>
      </c>
      <c r="F370" s="5">
        <v>0</v>
      </c>
      <c r="G370" s="5">
        <v>289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73</v>
      </c>
      <c r="B371" s="5" t="s">
        <v>1116</v>
      </c>
      <c r="C371" s="5">
        <v>44630.53633101852</v>
      </c>
      <c r="D371" s="5">
        <v>44630.557152777779</v>
      </c>
      <c r="E371" s="5" t="s">
        <v>454</v>
      </c>
      <c r="F371" s="5">
        <v>358</v>
      </c>
      <c r="G371" s="5">
        <v>422</v>
      </c>
      <c r="H371" s="5">
        <v>10.32</v>
      </c>
      <c r="I371" s="5">
        <v>493</v>
      </c>
      <c r="J371" s="5">
        <v>417</v>
      </c>
      <c r="K371" s="5">
        <v>199</v>
      </c>
      <c r="L371" s="5">
        <v>151</v>
      </c>
      <c r="M371" s="5">
        <v>80</v>
      </c>
      <c r="N371" s="5">
        <v>75</v>
      </c>
      <c r="O371" s="5">
        <v>51</v>
      </c>
      <c r="P371" s="5">
        <v>28.1</v>
      </c>
      <c r="Q371" s="5">
        <v>20.6</v>
      </c>
      <c r="R371" s="5">
        <v>178</v>
      </c>
      <c r="S371" s="5">
        <v>168</v>
      </c>
    </row>
    <row r="372" spans="1:19" x14ac:dyDescent="0.25">
      <c r="A372" s="5" t="s">
        <v>1117</v>
      </c>
      <c r="B372" s="5" t="s">
        <v>1118</v>
      </c>
      <c r="F372" s="5">
        <v>0</v>
      </c>
      <c r="G372" s="5">
        <v>312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1119</v>
      </c>
      <c r="B373" s="5" t="s">
        <v>1120</v>
      </c>
      <c r="F373" s="5">
        <v>0</v>
      </c>
      <c r="G373" s="5">
        <v>400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1121</v>
      </c>
      <c r="B374" s="5" t="s">
        <v>1122</v>
      </c>
      <c r="F374" s="5">
        <v>0</v>
      </c>
      <c r="G374" s="5">
        <v>440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1123</v>
      </c>
      <c r="B375" s="5" t="s">
        <v>1124</v>
      </c>
      <c r="F375" s="5">
        <v>0</v>
      </c>
      <c r="G375" s="5">
        <v>307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1125</v>
      </c>
      <c r="B376" s="5" t="s">
        <v>1126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1127</v>
      </c>
      <c r="B377" s="5" t="s">
        <v>1128</v>
      </c>
      <c r="F377" s="5">
        <v>0</v>
      </c>
      <c r="G377" s="5">
        <v>304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x14ac:dyDescent="0.25">
      <c r="A378" s="5" t="s">
        <v>1129</v>
      </c>
      <c r="B378" s="5" t="s">
        <v>1130</v>
      </c>
      <c r="F378" s="5">
        <v>0</v>
      </c>
      <c r="G378" s="5">
        <v>335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1131</v>
      </c>
      <c r="B379" s="5" t="s">
        <v>1132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204</v>
      </c>
      <c r="B380" s="5" t="s">
        <v>1133</v>
      </c>
      <c r="C380" s="5">
        <v>44630.594004629631</v>
      </c>
      <c r="D380" s="5">
        <v>44630.614814814813</v>
      </c>
      <c r="E380" s="5" t="s">
        <v>454</v>
      </c>
      <c r="F380" s="5">
        <v>903</v>
      </c>
      <c r="G380" s="5">
        <v>910</v>
      </c>
      <c r="H380" s="5">
        <v>14.92</v>
      </c>
      <c r="I380" s="5">
        <v>506</v>
      </c>
      <c r="J380" s="5">
        <v>1019</v>
      </c>
      <c r="K380" s="5">
        <v>502</v>
      </c>
      <c r="L380" s="5">
        <v>105</v>
      </c>
      <c r="M380" s="5">
        <v>80</v>
      </c>
      <c r="N380" s="5">
        <v>95</v>
      </c>
      <c r="O380" s="5">
        <v>76</v>
      </c>
      <c r="P380" s="5">
        <v>38.6</v>
      </c>
      <c r="Q380" s="5">
        <v>29.8</v>
      </c>
      <c r="R380" s="5">
        <v>187</v>
      </c>
      <c r="S380" s="5">
        <v>165</v>
      </c>
    </row>
    <row r="381" spans="1:19" x14ac:dyDescent="0.25">
      <c r="A381" s="5" t="s">
        <v>1134</v>
      </c>
      <c r="B381" s="5" t="s">
        <v>1135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1136</v>
      </c>
      <c r="B382" s="5" t="s">
        <v>1137</v>
      </c>
      <c r="F382" s="5">
        <v>0</v>
      </c>
      <c r="G382" s="5">
        <v>193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1138</v>
      </c>
      <c r="B383" s="5" t="s">
        <v>1139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1140</v>
      </c>
      <c r="B384" s="5" t="s">
        <v>1141</v>
      </c>
      <c r="F384" s="5">
        <v>0</v>
      </c>
      <c r="G384" s="5">
        <v>628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1142</v>
      </c>
      <c r="B385" s="5" t="s">
        <v>1143</v>
      </c>
      <c r="F385" s="5">
        <v>0</v>
      </c>
      <c r="G385" s="5">
        <v>343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1144</v>
      </c>
      <c r="B386" s="5" t="s">
        <v>1145</v>
      </c>
      <c r="F386" s="5">
        <v>0</v>
      </c>
      <c r="G386" s="5">
        <v>369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1146</v>
      </c>
      <c r="B387" s="5" t="s">
        <v>1147</v>
      </c>
      <c r="F387" s="5">
        <v>0</v>
      </c>
      <c r="G387" s="5">
        <v>313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1148</v>
      </c>
      <c r="B388" s="5" t="s">
        <v>1149</v>
      </c>
      <c r="F388" s="5">
        <v>0</v>
      </c>
      <c r="G388" s="5">
        <v>392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</row>
    <row r="389" spans="1:19" x14ac:dyDescent="0.25">
      <c r="A389" s="5" t="s">
        <v>1150</v>
      </c>
      <c r="B389" s="5" t="s">
        <v>1151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1152</v>
      </c>
      <c r="B390" s="5" t="s">
        <v>1153</v>
      </c>
      <c r="F390" s="5">
        <v>0</v>
      </c>
      <c r="G390" s="5">
        <v>312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1154</v>
      </c>
      <c r="B391" s="5" t="s">
        <v>1155</v>
      </c>
      <c r="F391" s="5">
        <v>0</v>
      </c>
      <c r="G391" s="5">
        <v>420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1156</v>
      </c>
      <c r="B392" s="5" t="s">
        <v>1157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1158</v>
      </c>
      <c r="B393" s="5" t="s">
        <v>1159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212</v>
      </c>
      <c r="B394" s="5" t="s">
        <v>1160</v>
      </c>
      <c r="C394" s="5">
        <v>44630.041678240741</v>
      </c>
      <c r="D394" s="5">
        <v>44630.0625</v>
      </c>
      <c r="E394" s="5" t="s">
        <v>454</v>
      </c>
      <c r="F394" s="5">
        <v>531</v>
      </c>
      <c r="G394" s="5">
        <v>0</v>
      </c>
      <c r="H394" s="5">
        <v>12.34</v>
      </c>
      <c r="I394" s="5">
        <v>486</v>
      </c>
      <c r="J394" s="5">
        <v>427</v>
      </c>
      <c r="K394" s="5">
        <v>295</v>
      </c>
      <c r="L394" s="5">
        <v>117</v>
      </c>
      <c r="M394" s="5">
        <v>79</v>
      </c>
      <c r="N394" s="5">
        <v>86</v>
      </c>
      <c r="O394" s="5">
        <v>61</v>
      </c>
      <c r="P394" s="5">
        <v>28.4</v>
      </c>
      <c r="Q394" s="5">
        <v>24.7</v>
      </c>
      <c r="R394" s="5">
        <v>172</v>
      </c>
      <c r="S394" s="5">
        <v>164</v>
      </c>
    </row>
    <row r="395" spans="1:19" x14ac:dyDescent="0.25">
      <c r="A395" s="5" t="s">
        <v>1161</v>
      </c>
      <c r="B395" s="5" t="s">
        <v>1162</v>
      </c>
      <c r="F395" s="5">
        <v>0</v>
      </c>
      <c r="G395" s="5">
        <v>308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1163</v>
      </c>
      <c r="B396" s="5" t="s">
        <v>1164</v>
      </c>
      <c r="F396" s="5">
        <v>0</v>
      </c>
      <c r="G396" s="5">
        <v>440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1165</v>
      </c>
      <c r="B397" s="5" t="s">
        <v>1166</v>
      </c>
      <c r="F397" s="5">
        <v>0</v>
      </c>
      <c r="G397" s="5">
        <v>448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206</v>
      </c>
      <c r="B398" s="5" t="s">
        <v>1167</v>
      </c>
      <c r="C398" s="5">
        <v>44630.115833333337</v>
      </c>
      <c r="D398" s="5">
        <v>44630.136643518519</v>
      </c>
      <c r="E398" s="5" t="s">
        <v>454</v>
      </c>
      <c r="F398" s="5">
        <v>311</v>
      </c>
      <c r="G398" s="5">
        <v>378</v>
      </c>
      <c r="H398" s="5">
        <v>10.029999999999999</v>
      </c>
      <c r="I398" s="5">
        <v>499</v>
      </c>
      <c r="J398" s="5">
        <v>320</v>
      </c>
      <c r="K398" s="5">
        <v>173</v>
      </c>
      <c r="L398" s="5">
        <v>110</v>
      </c>
      <c r="M398" s="5">
        <v>78</v>
      </c>
      <c r="N398" s="5">
        <v>74</v>
      </c>
      <c r="O398" s="5">
        <v>50</v>
      </c>
      <c r="P398" s="5">
        <v>25.5</v>
      </c>
      <c r="Q398" s="5">
        <v>20.100000000000001</v>
      </c>
      <c r="R398" s="5">
        <v>175</v>
      </c>
      <c r="S398" s="5">
        <v>159</v>
      </c>
    </row>
    <row r="399" spans="1:19" x14ac:dyDescent="0.25">
      <c r="A399" s="5" t="s">
        <v>33</v>
      </c>
      <c r="B399" s="5" t="s">
        <v>1168</v>
      </c>
      <c r="C399" s="5">
        <v>44630.494004629632</v>
      </c>
      <c r="D399" s="5">
        <v>44630.514826388891</v>
      </c>
      <c r="E399" s="5" t="s">
        <v>454</v>
      </c>
      <c r="F399" s="5">
        <v>386</v>
      </c>
      <c r="G399" s="5">
        <v>0</v>
      </c>
      <c r="H399" s="5">
        <v>10.98</v>
      </c>
      <c r="I399" s="5">
        <v>0</v>
      </c>
      <c r="J399" s="5">
        <v>239</v>
      </c>
      <c r="K399" s="5">
        <v>214</v>
      </c>
      <c r="L399" s="5">
        <v>86</v>
      </c>
      <c r="M399" s="5">
        <v>81</v>
      </c>
      <c r="N399" s="5">
        <v>52</v>
      </c>
      <c r="O399" s="5">
        <v>52</v>
      </c>
      <c r="P399" s="5">
        <v>22.9</v>
      </c>
      <c r="Q399" s="5">
        <v>22</v>
      </c>
      <c r="R399" s="5">
        <v>147</v>
      </c>
      <c r="S399" s="5">
        <v>142</v>
      </c>
    </row>
    <row r="400" spans="1:19" x14ac:dyDescent="0.25">
      <c r="A400" s="5" t="s">
        <v>1169</v>
      </c>
      <c r="B400" s="5" t="s">
        <v>1170</v>
      </c>
      <c r="F400" s="5">
        <v>0</v>
      </c>
      <c r="G400" s="5">
        <v>281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1171</v>
      </c>
      <c r="B401" s="5" t="s">
        <v>1172</v>
      </c>
      <c r="F401" s="5">
        <v>0</v>
      </c>
      <c r="G401" s="5">
        <v>387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1173</v>
      </c>
      <c r="B402" s="5" t="s">
        <v>1174</v>
      </c>
      <c r="F402" s="5">
        <v>0</v>
      </c>
      <c r="G402" s="5">
        <v>360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</row>
    <row r="403" spans="1:19" x14ac:dyDescent="0.25">
      <c r="A403" s="5" t="s">
        <v>1175</v>
      </c>
      <c r="B403" s="5" t="s">
        <v>1176</v>
      </c>
      <c r="F403" s="5">
        <v>0</v>
      </c>
      <c r="G403" s="5">
        <v>323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</row>
    <row r="404" spans="1:19" x14ac:dyDescent="0.25">
      <c r="A404" s="5" t="s">
        <v>1177</v>
      </c>
      <c r="B404" s="5" t="s">
        <v>1178</v>
      </c>
      <c r="F404" s="5">
        <v>0</v>
      </c>
      <c r="G404" s="5">
        <v>702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320</v>
      </c>
      <c r="B405" s="5" t="s">
        <v>1179</v>
      </c>
      <c r="F405" s="5">
        <v>0</v>
      </c>
      <c r="G405" s="5">
        <v>437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1180</v>
      </c>
      <c r="B406" s="5" t="s">
        <v>1181</v>
      </c>
      <c r="F406" s="5">
        <v>0</v>
      </c>
      <c r="G406" s="5">
        <v>537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1182</v>
      </c>
      <c r="B407" s="5" t="s">
        <v>1183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1184</v>
      </c>
      <c r="B408" s="5" t="s">
        <v>1185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1186</v>
      </c>
      <c r="B409" s="5" t="s">
        <v>1187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</row>
    <row r="410" spans="1:19" x14ac:dyDescent="0.25">
      <c r="A410" s="5" t="s">
        <v>1188</v>
      </c>
      <c r="B410" s="5" t="s">
        <v>1189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1190</v>
      </c>
      <c r="B411" s="5" t="s">
        <v>1191</v>
      </c>
      <c r="F411" s="5">
        <v>0</v>
      </c>
      <c r="G411" s="5">
        <v>299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1192</v>
      </c>
      <c r="B412" s="5" t="s">
        <v>1193</v>
      </c>
      <c r="F412" s="5">
        <v>0</v>
      </c>
      <c r="G412" s="5">
        <v>354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</row>
    <row r="413" spans="1:19" x14ac:dyDescent="0.25">
      <c r="A413" s="5" t="s">
        <v>1194</v>
      </c>
      <c r="B413" s="5" t="s">
        <v>1195</v>
      </c>
      <c r="F413" s="5">
        <v>0</v>
      </c>
      <c r="G413" s="5">
        <v>374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1196</v>
      </c>
      <c r="B414" s="5" t="s">
        <v>1197</v>
      </c>
      <c r="F414" s="5">
        <v>0</v>
      </c>
      <c r="G414" s="5">
        <v>279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1198</v>
      </c>
      <c r="B415" s="5" t="s">
        <v>1199</v>
      </c>
      <c r="F415" s="5">
        <v>0</v>
      </c>
      <c r="G415" s="5">
        <v>310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1200</v>
      </c>
      <c r="B416" s="5" t="s">
        <v>1201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1202</v>
      </c>
      <c r="B417" s="5" t="s">
        <v>1203</v>
      </c>
      <c r="F417" s="5">
        <v>0</v>
      </c>
      <c r="G417" s="5">
        <v>321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</row>
    <row r="418" spans="1:19" x14ac:dyDescent="0.25">
      <c r="A418" s="5" t="s">
        <v>1204</v>
      </c>
      <c r="B418" s="5" t="s">
        <v>1205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65</v>
      </c>
      <c r="B419" s="5" t="s">
        <v>1206</v>
      </c>
      <c r="C419" s="5">
        <v>44631.072083333333</v>
      </c>
      <c r="D419" s="5">
        <v>44631.092905092592</v>
      </c>
      <c r="E419" s="5" t="s">
        <v>454</v>
      </c>
      <c r="F419" s="5">
        <v>382</v>
      </c>
      <c r="G419" s="5">
        <v>0</v>
      </c>
      <c r="H419" s="5">
        <v>10.92</v>
      </c>
      <c r="I419" s="5">
        <v>0</v>
      </c>
      <c r="J419" s="5">
        <v>290</v>
      </c>
      <c r="K419" s="5">
        <v>212</v>
      </c>
      <c r="L419" s="5">
        <v>99</v>
      </c>
      <c r="M419" s="5">
        <v>78</v>
      </c>
      <c r="N419" s="5">
        <v>56</v>
      </c>
      <c r="O419" s="5">
        <v>53</v>
      </c>
      <c r="P419" s="5">
        <v>24.6</v>
      </c>
      <c r="Q419" s="5">
        <v>21.8</v>
      </c>
      <c r="R419" s="5">
        <v>157</v>
      </c>
      <c r="S419" s="5">
        <v>144</v>
      </c>
    </row>
    <row r="420" spans="1:19" x14ac:dyDescent="0.25">
      <c r="A420" s="5" t="s">
        <v>1207</v>
      </c>
      <c r="B420" s="5" t="s">
        <v>1208</v>
      </c>
      <c r="C420" s="5">
        <v>44629.732766203706</v>
      </c>
      <c r="D420" s="5">
        <v>44629.753576388888</v>
      </c>
      <c r="E420" s="5" t="s">
        <v>454</v>
      </c>
      <c r="F420" s="5">
        <v>254</v>
      </c>
      <c r="G420" s="5">
        <v>0</v>
      </c>
      <c r="H420" s="5">
        <v>9.23</v>
      </c>
      <c r="I420" s="5">
        <v>645</v>
      </c>
      <c r="J420" s="5">
        <v>269</v>
      </c>
      <c r="K420" s="5">
        <v>141</v>
      </c>
      <c r="L420" s="5">
        <v>111</v>
      </c>
      <c r="M420" s="5">
        <v>74</v>
      </c>
      <c r="N420" s="5">
        <v>72</v>
      </c>
      <c r="O420" s="5">
        <v>48</v>
      </c>
      <c r="P420" s="5">
        <v>23.9</v>
      </c>
      <c r="Q420" s="5">
        <v>18.399999999999999</v>
      </c>
      <c r="R420" s="5">
        <v>189</v>
      </c>
      <c r="S420" s="5">
        <v>170</v>
      </c>
    </row>
    <row r="421" spans="1:19" x14ac:dyDescent="0.25">
      <c r="A421" s="5" t="s">
        <v>1209</v>
      </c>
      <c r="B421" s="5" t="s">
        <v>1210</v>
      </c>
      <c r="F421" s="5">
        <v>0</v>
      </c>
      <c r="G421" s="5">
        <v>318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</row>
    <row r="422" spans="1:19" x14ac:dyDescent="0.25">
      <c r="A422" s="5" t="s">
        <v>1211</v>
      </c>
      <c r="B422" s="5" t="s">
        <v>1212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1213</v>
      </c>
      <c r="B423" s="5" t="s">
        <v>1214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302</v>
      </c>
      <c r="B424" s="5" t="s">
        <v>1215</v>
      </c>
      <c r="C424" s="5">
        <v>44630.451620370368</v>
      </c>
      <c r="D424" s="5">
        <v>44630.472442129627</v>
      </c>
      <c r="E424" s="5" t="s">
        <v>454</v>
      </c>
      <c r="F424" s="5">
        <v>486</v>
      </c>
      <c r="G424" s="5">
        <v>455</v>
      </c>
      <c r="H424" s="5">
        <v>11.94</v>
      </c>
      <c r="I424" s="5">
        <v>0</v>
      </c>
      <c r="J424" s="5">
        <v>385</v>
      </c>
      <c r="K424" s="5">
        <v>270</v>
      </c>
      <c r="L424" s="5">
        <v>109</v>
      </c>
      <c r="M424" s="5">
        <v>77</v>
      </c>
      <c r="N424" s="5">
        <v>81</v>
      </c>
      <c r="O424" s="5">
        <v>62</v>
      </c>
      <c r="P424" s="5">
        <v>27.3</v>
      </c>
      <c r="Q424" s="5">
        <v>23.9</v>
      </c>
      <c r="R424" s="5">
        <v>178</v>
      </c>
      <c r="S424" s="5">
        <v>155</v>
      </c>
    </row>
    <row r="425" spans="1:19" x14ac:dyDescent="0.25">
      <c r="A425" s="5" t="s">
        <v>1216</v>
      </c>
      <c r="B425" s="5" t="s">
        <v>1217</v>
      </c>
      <c r="C425" s="5">
        <v>44630.036296296297</v>
      </c>
      <c r="D425" s="5">
        <v>44630.057129629633</v>
      </c>
      <c r="E425" s="5" t="s">
        <v>454</v>
      </c>
      <c r="F425" s="5">
        <v>306</v>
      </c>
      <c r="G425" s="5">
        <v>0</v>
      </c>
      <c r="H425" s="5">
        <v>9.89</v>
      </c>
      <c r="I425" s="5">
        <v>0</v>
      </c>
      <c r="J425" s="5">
        <v>495</v>
      </c>
      <c r="K425" s="5">
        <v>170</v>
      </c>
      <c r="L425" s="5">
        <v>128</v>
      </c>
      <c r="M425" s="5">
        <v>78</v>
      </c>
      <c r="N425" s="5">
        <v>70</v>
      </c>
      <c r="O425" s="5">
        <v>49</v>
      </c>
      <c r="P425" s="5">
        <v>29.9</v>
      </c>
      <c r="Q425" s="5">
        <v>19.8</v>
      </c>
      <c r="R425" s="5">
        <v>172</v>
      </c>
      <c r="S425" s="5">
        <v>149</v>
      </c>
    </row>
    <row r="426" spans="1:19" x14ac:dyDescent="0.25">
      <c r="A426" s="5" t="s">
        <v>1218</v>
      </c>
      <c r="B426" s="5" t="s">
        <v>1219</v>
      </c>
      <c r="F426" s="5">
        <v>0</v>
      </c>
      <c r="G426" s="5">
        <v>373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1220</v>
      </c>
      <c r="B427" s="5" t="s">
        <v>1221</v>
      </c>
      <c r="F427" s="5">
        <v>0</v>
      </c>
      <c r="G427" s="5">
        <v>451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1222</v>
      </c>
      <c r="B428" s="5" t="s">
        <v>1223</v>
      </c>
      <c r="C428" s="5">
        <v>44631.445023148146</v>
      </c>
      <c r="D428" s="5">
        <v>44631.465844907405</v>
      </c>
      <c r="E428" s="5" t="s">
        <v>454</v>
      </c>
      <c r="F428" s="5">
        <v>711</v>
      </c>
      <c r="G428" s="5">
        <v>755</v>
      </c>
      <c r="H428" s="5">
        <v>13.64</v>
      </c>
      <c r="I428" s="5">
        <v>1034</v>
      </c>
      <c r="J428" s="5">
        <v>599</v>
      </c>
      <c r="K428" s="5">
        <v>395</v>
      </c>
      <c r="L428" s="5">
        <v>115</v>
      </c>
      <c r="M428" s="5">
        <v>86</v>
      </c>
      <c r="N428" s="5">
        <v>86</v>
      </c>
      <c r="O428" s="5">
        <v>65</v>
      </c>
      <c r="P428" s="5">
        <v>32</v>
      </c>
      <c r="Q428" s="5">
        <v>27.3</v>
      </c>
      <c r="R428" s="5">
        <v>0</v>
      </c>
      <c r="S428" s="5">
        <v>0</v>
      </c>
    </row>
    <row r="429" spans="1:19" x14ac:dyDescent="0.25">
      <c r="A429" s="5" t="s">
        <v>1224</v>
      </c>
      <c r="B429" s="5" t="s">
        <v>1225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328</v>
      </c>
      <c r="B430" s="5" t="s">
        <v>1226</v>
      </c>
      <c r="C430" s="5">
        <v>44630.467048611114</v>
      </c>
      <c r="D430" s="5">
        <v>44630.487870370373</v>
      </c>
      <c r="E430" s="5" t="s">
        <v>454</v>
      </c>
      <c r="F430" s="5">
        <v>661</v>
      </c>
      <c r="G430" s="5">
        <v>682</v>
      </c>
      <c r="H430" s="5">
        <v>13.37</v>
      </c>
      <c r="I430" s="5">
        <v>914</v>
      </c>
      <c r="J430" s="5">
        <v>496</v>
      </c>
      <c r="K430" s="5">
        <v>367</v>
      </c>
      <c r="L430" s="5">
        <v>63</v>
      </c>
      <c r="M430" s="5">
        <v>51</v>
      </c>
      <c r="N430" s="5">
        <v>100</v>
      </c>
      <c r="O430" s="5">
        <v>95</v>
      </c>
      <c r="P430" s="5">
        <v>29.9</v>
      </c>
      <c r="Q430" s="5">
        <v>26.7</v>
      </c>
      <c r="R430" s="5">
        <v>0</v>
      </c>
      <c r="S430" s="5">
        <v>0</v>
      </c>
    </row>
    <row r="431" spans="1:19" x14ac:dyDescent="0.25">
      <c r="A431" s="5" t="s">
        <v>226</v>
      </c>
      <c r="B431" s="5" t="s">
        <v>1227</v>
      </c>
      <c r="C431" s="5">
        <v>44630.012384259258</v>
      </c>
      <c r="D431" s="5">
        <v>44630.033171296294</v>
      </c>
      <c r="E431" s="5" t="s">
        <v>454</v>
      </c>
      <c r="F431" s="5">
        <v>402</v>
      </c>
      <c r="G431" s="5">
        <v>0</v>
      </c>
      <c r="H431" s="5">
        <v>11.07</v>
      </c>
      <c r="I431" s="5">
        <v>0</v>
      </c>
      <c r="J431" s="5">
        <v>377</v>
      </c>
      <c r="K431" s="5">
        <v>223</v>
      </c>
      <c r="L431" s="5">
        <v>116</v>
      </c>
      <c r="M431" s="5">
        <v>77</v>
      </c>
      <c r="N431" s="5">
        <v>82</v>
      </c>
      <c r="O431" s="5">
        <v>56</v>
      </c>
      <c r="P431" s="5">
        <v>27.1</v>
      </c>
      <c r="Q431" s="5">
        <v>22.1</v>
      </c>
      <c r="R431" s="5">
        <v>189</v>
      </c>
      <c r="S431" s="5">
        <v>162</v>
      </c>
    </row>
    <row r="432" spans="1:19" x14ac:dyDescent="0.25">
      <c r="A432" s="5" t="s">
        <v>1228</v>
      </c>
      <c r="B432" s="5" t="s">
        <v>1229</v>
      </c>
      <c r="F432" s="5">
        <v>0</v>
      </c>
      <c r="G432" s="5">
        <v>534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1230</v>
      </c>
      <c r="B433" s="5" t="s">
        <v>1231</v>
      </c>
      <c r="F433" s="5">
        <v>0</v>
      </c>
      <c r="G433" s="5">
        <v>363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</row>
    <row r="434" spans="1:19" x14ac:dyDescent="0.25">
      <c r="A434" s="5" t="s">
        <v>1232</v>
      </c>
      <c r="B434" s="5" t="s">
        <v>1233</v>
      </c>
      <c r="F434" s="5">
        <v>0</v>
      </c>
      <c r="G434" s="5">
        <v>433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</row>
    <row r="435" spans="1:19" x14ac:dyDescent="0.25">
      <c r="A435" s="5" t="s">
        <v>1234</v>
      </c>
      <c r="B435" s="5" t="s">
        <v>1235</v>
      </c>
      <c r="F435" s="5">
        <v>0</v>
      </c>
      <c r="G435" s="5">
        <v>420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</row>
    <row r="436" spans="1:19" x14ac:dyDescent="0.25">
      <c r="A436" s="5" t="s">
        <v>1236</v>
      </c>
      <c r="B436" s="5" t="s">
        <v>1237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1238</v>
      </c>
      <c r="B437" s="5" t="s">
        <v>1239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282</v>
      </c>
      <c r="B438" s="5" t="s">
        <v>1240</v>
      </c>
      <c r="C438" s="5">
        <v>44630.641250000001</v>
      </c>
      <c r="D438" s="5">
        <v>44630.662037037036</v>
      </c>
      <c r="E438" s="5" t="s">
        <v>454</v>
      </c>
      <c r="F438" s="5">
        <v>323</v>
      </c>
      <c r="G438" s="5">
        <v>0</v>
      </c>
      <c r="H438" s="5">
        <v>10.210000000000001</v>
      </c>
      <c r="I438" s="5">
        <v>452</v>
      </c>
      <c r="J438" s="5">
        <v>275</v>
      </c>
      <c r="K438" s="5">
        <v>179</v>
      </c>
      <c r="L438" s="5">
        <v>115</v>
      </c>
      <c r="M438" s="5">
        <v>80</v>
      </c>
      <c r="N438" s="5">
        <v>61</v>
      </c>
      <c r="O438" s="5">
        <v>50</v>
      </c>
      <c r="P438" s="5">
        <v>24.1</v>
      </c>
      <c r="Q438" s="5">
        <v>20.399999999999999</v>
      </c>
      <c r="R438" s="5">
        <v>0</v>
      </c>
      <c r="S438" s="5">
        <v>0</v>
      </c>
    </row>
    <row r="439" spans="1:19" x14ac:dyDescent="0.25">
      <c r="A439" s="5" t="s">
        <v>111</v>
      </c>
      <c r="B439" s="5" t="s">
        <v>1241</v>
      </c>
      <c r="C439" s="5">
        <v>44630.036446759259</v>
      </c>
      <c r="D439" s="5">
        <v>44630.057291666664</v>
      </c>
      <c r="E439" s="5" t="s">
        <v>454</v>
      </c>
      <c r="F439" s="5">
        <v>248</v>
      </c>
      <c r="G439" s="5">
        <v>0</v>
      </c>
      <c r="H439" s="5">
        <v>9.06</v>
      </c>
      <c r="I439" s="5">
        <v>0</v>
      </c>
      <c r="J439" s="5">
        <v>321</v>
      </c>
      <c r="K439" s="5">
        <v>138</v>
      </c>
      <c r="L439" s="5">
        <v>118</v>
      </c>
      <c r="M439" s="5">
        <v>77</v>
      </c>
      <c r="N439" s="5">
        <v>70</v>
      </c>
      <c r="O439" s="5">
        <v>48</v>
      </c>
      <c r="P439" s="5">
        <v>25.5</v>
      </c>
      <c r="Q439" s="5">
        <v>18.100000000000001</v>
      </c>
      <c r="R439" s="5">
        <v>170</v>
      </c>
      <c r="S439" s="5">
        <v>150</v>
      </c>
    </row>
    <row r="440" spans="1:19" x14ac:dyDescent="0.25">
      <c r="A440" s="5" t="s">
        <v>1242</v>
      </c>
      <c r="B440" s="5" t="s">
        <v>1243</v>
      </c>
      <c r="F440" s="5">
        <v>0</v>
      </c>
      <c r="G440" s="5">
        <v>457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</row>
    <row r="441" spans="1:19" x14ac:dyDescent="0.25">
      <c r="A441" s="5" t="s">
        <v>1244</v>
      </c>
      <c r="B441" s="5" t="s">
        <v>1245</v>
      </c>
      <c r="F441" s="5">
        <v>0</v>
      </c>
      <c r="G441" s="5">
        <v>425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1246</v>
      </c>
      <c r="B442" s="5" t="s">
        <v>1247</v>
      </c>
      <c r="F442" s="5">
        <v>0</v>
      </c>
      <c r="G442" s="5">
        <v>547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103</v>
      </c>
      <c r="B443" s="5" t="s">
        <v>1248</v>
      </c>
      <c r="C443" s="5">
        <v>44630.789236111108</v>
      </c>
      <c r="D443" s="5">
        <v>44630.810057870367</v>
      </c>
      <c r="E443" s="5" t="s">
        <v>454</v>
      </c>
      <c r="F443" s="5">
        <v>682</v>
      </c>
      <c r="G443" s="5">
        <v>693</v>
      </c>
      <c r="H443" s="5">
        <v>13.5</v>
      </c>
      <c r="I443" s="5">
        <v>1007</v>
      </c>
      <c r="J443" s="5">
        <v>809</v>
      </c>
      <c r="K443" s="5">
        <v>379</v>
      </c>
      <c r="L443" s="5">
        <v>113</v>
      </c>
      <c r="M443" s="5">
        <v>82</v>
      </c>
      <c r="N443" s="5">
        <v>95</v>
      </c>
      <c r="O443" s="5">
        <v>67</v>
      </c>
      <c r="P443" s="5">
        <v>35.6</v>
      </c>
      <c r="Q443" s="5">
        <v>27</v>
      </c>
      <c r="R443" s="5">
        <v>0</v>
      </c>
      <c r="S443" s="5">
        <v>0</v>
      </c>
    </row>
    <row r="444" spans="1:19" x14ac:dyDescent="0.25">
      <c r="A444" s="5" t="s">
        <v>1249</v>
      </c>
      <c r="B444" s="5" t="s">
        <v>1250</v>
      </c>
      <c r="F444" s="5">
        <v>0</v>
      </c>
      <c r="G444" s="5">
        <v>309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</row>
    <row r="445" spans="1:19" x14ac:dyDescent="0.25">
      <c r="A445" s="5" t="s">
        <v>1251</v>
      </c>
      <c r="B445" s="5" t="s">
        <v>1252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1253</v>
      </c>
      <c r="B446" s="5" t="s">
        <v>1254</v>
      </c>
      <c r="F446" s="5">
        <v>0</v>
      </c>
      <c r="G446" s="5">
        <v>453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1255</v>
      </c>
      <c r="B447" s="5" t="s">
        <v>1256</v>
      </c>
      <c r="F447" s="5">
        <v>0</v>
      </c>
      <c r="G447" s="5">
        <v>375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1257</v>
      </c>
      <c r="B448" s="5" t="s">
        <v>1258</v>
      </c>
      <c r="F448" s="5">
        <v>0</v>
      </c>
      <c r="G448" s="5">
        <v>384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</row>
    <row r="449" spans="1:19" x14ac:dyDescent="0.25">
      <c r="A449" s="5" t="s">
        <v>1259</v>
      </c>
      <c r="B449" s="5" t="s">
        <v>1260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1261</v>
      </c>
      <c r="B450" s="5" t="s">
        <v>1262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1263</v>
      </c>
      <c r="B451" s="5" t="s">
        <v>1264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x14ac:dyDescent="0.25">
      <c r="A452" s="5" t="s">
        <v>230</v>
      </c>
      <c r="B452" s="5" t="s">
        <v>1265</v>
      </c>
      <c r="C452" s="5">
        <v>44630.007314814815</v>
      </c>
      <c r="D452" s="5">
        <v>44630.028124999997</v>
      </c>
      <c r="E452" s="5" t="s">
        <v>454</v>
      </c>
      <c r="F452" s="5">
        <v>366</v>
      </c>
      <c r="G452" s="5">
        <v>0</v>
      </c>
      <c r="H452" s="5">
        <v>10.48</v>
      </c>
      <c r="I452" s="5">
        <v>479</v>
      </c>
      <c r="J452" s="5">
        <v>508</v>
      </c>
      <c r="K452" s="5">
        <v>203</v>
      </c>
      <c r="L452" s="5">
        <v>132</v>
      </c>
      <c r="M452" s="5">
        <v>79</v>
      </c>
      <c r="N452" s="5">
        <v>77</v>
      </c>
      <c r="O452" s="5">
        <v>52</v>
      </c>
      <c r="P452" s="5">
        <v>30.2</v>
      </c>
      <c r="Q452" s="5">
        <v>21</v>
      </c>
      <c r="R452" s="5">
        <v>0</v>
      </c>
      <c r="S452" s="5">
        <v>0</v>
      </c>
    </row>
    <row r="453" spans="1:19" x14ac:dyDescent="0.25">
      <c r="A453" s="5" t="s">
        <v>1266</v>
      </c>
      <c r="B453" s="5" t="s">
        <v>1267</v>
      </c>
      <c r="F453" s="5">
        <v>0</v>
      </c>
      <c r="G453" s="5">
        <v>514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1268</v>
      </c>
      <c r="B454" s="5" t="s">
        <v>1269</v>
      </c>
      <c r="F454" s="5">
        <v>0</v>
      </c>
      <c r="G454" s="5">
        <v>410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41</v>
      </c>
      <c r="B455" s="5" t="s">
        <v>1270</v>
      </c>
      <c r="C455" s="5">
        <v>44630.45175925926</v>
      </c>
      <c r="D455" s="5">
        <v>44630.472557870373</v>
      </c>
      <c r="E455" s="5" t="s">
        <v>454</v>
      </c>
      <c r="F455" s="5">
        <v>448</v>
      </c>
      <c r="G455" s="5">
        <v>449</v>
      </c>
      <c r="H455" s="5">
        <v>11.61</v>
      </c>
      <c r="I455" s="5">
        <v>626</v>
      </c>
      <c r="J455" s="5">
        <v>276</v>
      </c>
      <c r="K455" s="5">
        <v>249</v>
      </c>
      <c r="L455" s="5">
        <v>85</v>
      </c>
      <c r="M455" s="5">
        <v>79</v>
      </c>
      <c r="N455" s="5">
        <v>57</v>
      </c>
      <c r="O455" s="5">
        <v>56</v>
      </c>
      <c r="P455" s="5">
        <v>24.2</v>
      </c>
      <c r="Q455" s="5">
        <v>23.2</v>
      </c>
      <c r="R455" s="5">
        <v>0</v>
      </c>
      <c r="S455" s="5">
        <v>0</v>
      </c>
    </row>
    <row r="456" spans="1:19" x14ac:dyDescent="0.25">
      <c r="A456" s="5" t="s">
        <v>1271</v>
      </c>
      <c r="B456" s="5" t="s">
        <v>1272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</row>
    <row r="457" spans="1:19" x14ac:dyDescent="0.25">
      <c r="A457" s="5" t="s">
        <v>1273</v>
      </c>
      <c r="B457" s="5" t="s">
        <v>1274</v>
      </c>
      <c r="F457" s="5">
        <v>0</v>
      </c>
      <c r="G457" s="5">
        <v>437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</row>
    <row r="458" spans="1:19" x14ac:dyDescent="0.25">
      <c r="A458" s="5" t="s">
        <v>1275</v>
      </c>
      <c r="B458" s="5" t="s">
        <v>1276</v>
      </c>
      <c r="F458" s="5">
        <v>0</v>
      </c>
      <c r="G458" s="5">
        <v>557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</row>
    <row r="459" spans="1:19" x14ac:dyDescent="0.25">
      <c r="A459" s="5" t="s">
        <v>1277</v>
      </c>
      <c r="B459" s="5" t="s">
        <v>1278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1279</v>
      </c>
      <c r="B460" s="5" t="s">
        <v>1280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1281</v>
      </c>
      <c r="B461" s="5" t="s">
        <v>1282</v>
      </c>
      <c r="F461" s="5">
        <v>0</v>
      </c>
      <c r="G461" s="5">
        <v>247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166</v>
      </c>
      <c r="B462" s="5" t="s">
        <v>1283</v>
      </c>
      <c r="C462" s="5">
        <v>44629.80096064815</v>
      </c>
      <c r="D462" s="5">
        <v>44629.821782407409</v>
      </c>
      <c r="E462" s="5" t="s">
        <v>454</v>
      </c>
      <c r="F462" s="5">
        <v>518</v>
      </c>
      <c r="G462" s="5">
        <v>0</v>
      </c>
      <c r="H462" s="5">
        <v>12.1</v>
      </c>
      <c r="I462" s="5">
        <v>726</v>
      </c>
      <c r="J462" s="5">
        <v>468</v>
      </c>
      <c r="K462" s="5">
        <v>288</v>
      </c>
      <c r="L462" s="5">
        <v>112</v>
      </c>
      <c r="M462" s="5">
        <v>77</v>
      </c>
      <c r="N462" s="5">
        <v>82</v>
      </c>
      <c r="O462" s="5">
        <v>61</v>
      </c>
      <c r="P462" s="5">
        <v>29.3</v>
      </c>
      <c r="Q462" s="5">
        <v>24.2</v>
      </c>
      <c r="R462" s="5">
        <v>0</v>
      </c>
      <c r="S462" s="5">
        <v>0</v>
      </c>
    </row>
    <row r="463" spans="1:19" x14ac:dyDescent="0.25">
      <c r="A463" s="5" t="s">
        <v>1284</v>
      </c>
      <c r="B463" s="5" t="s">
        <v>1285</v>
      </c>
      <c r="F463" s="5">
        <v>0</v>
      </c>
      <c r="G463" s="5">
        <v>239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1286</v>
      </c>
      <c r="B464" s="5" t="s">
        <v>1287</v>
      </c>
      <c r="F464" s="5">
        <v>0</v>
      </c>
      <c r="G464" s="5">
        <v>443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</row>
    <row r="465" spans="1:19" x14ac:dyDescent="0.25">
      <c r="A465" s="5" t="s">
        <v>1288</v>
      </c>
      <c r="B465" s="5" t="s">
        <v>1289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1290</v>
      </c>
      <c r="B466" s="5" t="s">
        <v>1291</v>
      </c>
      <c r="F466" s="5">
        <v>0</v>
      </c>
      <c r="G466" s="5">
        <v>378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1292</v>
      </c>
      <c r="B467" s="5" t="s">
        <v>1293</v>
      </c>
      <c r="F467" s="5">
        <v>0</v>
      </c>
      <c r="G467" s="5">
        <v>472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1294</v>
      </c>
      <c r="B468" s="5" t="s">
        <v>1295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</row>
    <row r="469" spans="1:19" x14ac:dyDescent="0.25">
      <c r="A469" s="5" t="s">
        <v>1296</v>
      </c>
      <c r="B469" s="5" t="s">
        <v>1297</v>
      </c>
      <c r="F469" s="5">
        <v>0</v>
      </c>
      <c r="G469" s="5">
        <v>466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1298</v>
      </c>
      <c r="B470" s="5" t="s">
        <v>1299</v>
      </c>
      <c r="F470" s="5">
        <v>0</v>
      </c>
      <c r="G470" s="5">
        <v>387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1300</v>
      </c>
      <c r="B471" s="5" t="s">
        <v>1301</v>
      </c>
      <c r="F471" s="5">
        <v>0</v>
      </c>
      <c r="G471" s="5">
        <v>258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1302</v>
      </c>
      <c r="B472" s="5" t="s">
        <v>1303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1304</v>
      </c>
      <c r="B473" s="5" t="s">
        <v>1305</v>
      </c>
      <c r="F473" s="5">
        <v>0</v>
      </c>
      <c r="G473" s="5">
        <v>332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1306</v>
      </c>
      <c r="B474" s="5" t="s">
        <v>1307</v>
      </c>
      <c r="F474" s="5">
        <v>0</v>
      </c>
      <c r="G474" s="5">
        <v>572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1308</v>
      </c>
      <c r="B475" s="5" t="s">
        <v>1309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</row>
    <row r="476" spans="1:19" x14ac:dyDescent="0.25">
      <c r="A476" s="5" t="s">
        <v>379</v>
      </c>
      <c r="B476" s="5" t="s">
        <v>1310</v>
      </c>
      <c r="C476" s="5">
        <v>44630.956261574072</v>
      </c>
      <c r="D476" s="5">
        <v>44630.977118055554</v>
      </c>
      <c r="E476" s="5" t="s">
        <v>454</v>
      </c>
      <c r="F476" s="5">
        <v>451</v>
      </c>
      <c r="G476" s="5">
        <v>439</v>
      </c>
      <c r="H476" s="5">
        <v>11.6</v>
      </c>
      <c r="I476" s="5">
        <v>0</v>
      </c>
      <c r="J476" s="5">
        <v>395</v>
      </c>
      <c r="K476" s="5">
        <v>250</v>
      </c>
      <c r="L476" s="5">
        <v>105</v>
      </c>
      <c r="M476" s="5">
        <v>78</v>
      </c>
      <c r="N476" s="5">
        <v>77</v>
      </c>
      <c r="O476" s="5">
        <v>57</v>
      </c>
      <c r="P476" s="5">
        <v>27.5</v>
      </c>
      <c r="Q476" s="5">
        <v>23.2</v>
      </c>
      <c r="R476" s="5">
        <v>166</v>
      </c>
      <c r="S476" s="5">
        <v>155</v>
      </c>
    </row>
    <row r="477" spans="1:19" x14ac:dyDescent="0.25">
      <c r="A477" s="5" t="s">
        <v>1311</v>
      </c>
      <c r="B477" s="5" t="s">
        <v>1312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</row>
    <row r="478" spans="1:19" x14ac:dyDescent="0.25">
      <c r="A478" s="5" t="s">
        <v>1313</v>
      </c>
      <c r="B478" s="5" t="s">
        <v>1314</v>
      </c>
      <c r="C478" s="5">
        <v>44630.557719907411</v>
      </c>
      <c r="D478" s="5">
        <v>44630.578530092593</v>
      </c>
      <c r="E478" s="5" t="s">
        <v>454</v>
      </c>
      <c r="F478" s="5">
        <v>288</v>
      </c>
      <c r="G478" s="5">
        <v>0</v>
      </c>
      <c r="H478" s="5">
        <v>9.6199999999999992</v>
      </c>
      <c r="I478" s="5">
        <v>369</v>
      </c>
      <c r="J478" s="5">
        <v>378</v>
      </c>
      <c r="K478" s="5">
        <v>160</v>
      </c>
      <c r="L478" s="5">
        <v>111</v>
      </c>
      <c r="M478" s="5">
        <v>72</v>
      </c>
      <c r="N478" s="5">
        <v>80</v>
      </c>
      <c r="O478" s="5">
        <v>51</v>
      </c>
      <c r="P478" s="5">
        <v>27.1</v>
      </c>
      <c r="Q478" s="5">
        <v>19.3</v>
      </c>
      <c r="R478" s="5">
        <v>0</v>
      </c>
      <c r="S478" s="5">
        <v>0</v>
      </c>
    </row>
    <row r="479" spans="1:19" x14ac:dyDescent="0.25">
      <c r="A479" s="5" t="s">
        <v>1315</v>
      </c>
      <c r="B479" s="5" t="s">
        <v>1316</v>
      </c>
      <c r="F479" s="5">
        <v>0</v>
      </c>
      <c r="G479" s="5">
        <v>409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1317</v>
      </c>
      <c r="B480" s="5" t="s">
        <v>1318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</row>
    <row r="481" spans="1:19" x14ac:dyDescent="0.25">
      <c r="A481" s="5" t="s">
        <v>1319</v>
      </c>
      <c r="B481" s="5" t="s">
        <v>1320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1321</v>
      </c>
      <c r="B482" s="5" t="s">
        <v>1322</v>
      </c>
      <c r="F482" s="5">
        <v>0</v>
      </c>
      <c r="G482" s="5">
        <v>402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</row>
    <row r="483" spans="1:19" x14ac:dyDescent="0.25">
      <c r="A483" s="5" t="s">
        <v>387</v>
      </c>
      <c r="B483" s="5" t="s">
        <v>1323</v>
      </c>
      <c r="F483" s="5">
        <v>0</v>
      </c>
      <c r="G483" s="5">
        <v>325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1324</v>
      </c>
      <c r="B484" s="5" t="s">
        <v>1325</v>
      </c>
      <c r="F484" s="5">
        <v>0</v>
      </c>
      <c r="G484" s="5">
        <v>287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1326</v>
      </c>
      <c r="B485" s="5" t="s">
        <v>1327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1328</v>
      </c>
      <c r="B486" s="5" t="s">
        <v>1329</v>
      </c>
      <c r="F486" s="5">
        <v>0</v>
      </c>
      <c r="G486" s="5">
        <v>521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146</v>
      </c>
      <c r="B487" s="5" t="s">
        <v>1330</v>
      </c>
      <c r="C487" s="5">
        <v>44630.554594907408</v>
      </c>
      <c r="D487" s="5">
        <v>44630.575416666667</v>
      </c>
      <c r="E487" s="5" t="s">
        <v>454</v>
      </c>
      <c r="F487" s="5">
        <v>597</v>
      </c>
      <c r="G487" s="5">
        <v>0</v>
      </c>
      <c r="H487" s="5">
        <v>12.87</v>
      </c>
      <c r="I487" s="5">
        <v>853</v>
      </c>
      <c r="J487" s="5">
        <v>445</v>
      </c>
      <c r="K487" s="5">
        <v>331</v>
      </c>
      <c r="L487" s="5">
        <v>110</v>
      </c>
      <c r="M487" s="5">
        <v>71</v>
      </c>
      <c r="N487" s="5">
        <v>80</v>
      </c>
      <c r="O487" s="5">
        <v>60</v>
      </c>
      <c r="P487" s="5">
        <v>28.8</v>
      </c>
      <c r="Q487" s="5">
        <v>25.7</v>
      </c>
      <c r="R487" s="5">
        <v>0</v>
      </c>
      <c r="S487" s="5">
        <v>0</v>
      </c>
    </row>
    <row r="488" spans="1:19" x14ac:dyDescent="0.25">
      <c r="A488" s="5" t="s">
        <v>294</v>
      </c>
      <c r="B488" s="5" t="s">
        <v>1331</v>
      </c>
      <c r="C488" s="5">
        <v>44630.470509259256</v>
      </c>
      <c r="D488" s="5">
        <v>44630.491331018522</v>
      </c>
      <c r="E488" s="5" t="s">
        <v>454</v>
      </c>
      <c r="F488" s="5">
        <v>421</v>
      </c>
      <c r="G488" s="5">
        <v>0</v>
      </c>
      <c r="H488" s="5">
        <v>11.07</v>
      </c>
      <c r="I488" s="5">
        <v>521</v>
      </c>
      <c r="J488" s="5">
        <v>441</v>
      </c>
      <c r="K488" s="5">
        <v>234</v>
      </c>
      <c r="L488" s="5">
        <v>118</v>
      </c>
      <c r="M488" s="5">
        <v>80</v>
      </c>
      <c r="N488" s="5">
        <v>70</v>
      </c>
      <c r="O488" s="5">
        <v>54</v>
      </c>
      <c r="P488" s="5">
        <v>28.7</v>
      </c>
      <c r="Q488" s="5">
        <v>22.1</v>
      </c>
      <c r="R488" s="5">
        <v>184</v>
      </c>
      <c r="S488" s="5">
        <v>166</v>
      </c>
    </row>
    <row r="489" spans="1:19" x14ac:dyDescent="0.25">
      <c r="A489" s="5" t="s">
        <v>1332</v>
      </c>
      <c r="B489" s="5" t="s">
        <v>1333</v>
      </c>
      <c r="F489" s="5">
        <v>0</v>
      </c>
      <c r="G489" s="5">
        <v>752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</row>
    <row r="490" spans="1:19" x14ac:dyDescent="0.25">
      <c r="A490" s="5" t="s">
        <v>1334</v>
      </c>
      <c r="B490" s="5" t="s">
        <v>1335</v>
      </c>
      <c r="F490" s="5">
        <v>0</v>
      </c>
      <c r="G490" s="5">
        <v>444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1336</v>
      </c>
      <c r="B491" s="5" t="s">
        <v>1337</v>
      </c>
      <c r="F491" s="5">
        <v>0</v>
      </c>
      <c r="G491" s="5">
        <v>265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1338</v>
      </c>
      <c r="B492" s="5" t="s">
        <v>1339</v>
      </c>
      <c r="F492" s="5">
        <v>0</v>
      </c>
      <c r="G492" s="5">
        <v>360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1340</v>
      </c>
      <c r="B493" s="5" t="s">
        <v>1341</v>
      </c>
      <c r="F493" s="5">
        <v>0</v>
      </c>
      <c r="G493" s="5">
        <v>285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</row>
    <row r="494" spans="1:19" x14ac:dyDescent="0.25">
      <c r="A494" s="5" t="s">
        <v>1342</v>
      </c>
      <c r="B494" s="5" t="s">
        <v>1343</v>
      </c>
      <c r="F494" s="5">
        <v>0</v>
      </c>
      <c r="G494" s="5">
        <v>432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</row>
    <row r="495" spans="1:19" x14ac:dyDescent="0.25">
      <c r="A495" s="5" t="s">
        <v>1344</v>
      </c>
      <c r="B495" s="5" t="s">
        <v>1345</v>
      </c>
      <c r="F495" s="5">
        <v>0</v>
      </c>
      <c r="G495" s="5">
        <v>363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1346</v>
      </c>
      <c r="B496" s="5" t="s">
        <v>1347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</row>
    <row r="497" spans="1:19" x14ac:dyDescent="0.25">
      <c r="A497" s="5" t="s">
        <v>1348</v>
      </c>
      <c r="B497" s="5" t="s">
        <v>1349</v>
      </c>
      <c r="F497" s="5">
        <v>0</v>
      </c>
      <c r="G497" s="5">
        <v>355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1350</v>
      </c>
      <c r="B498" s="5" t="s">
        <v>1351</v>
      </c>
      <c r="F498" s="5">
        <v>0</v>
      </c>
      <c r="G498" s="5">
        <v>400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1352</v>
      </c>
      <c r="B499" s="5" t="s">
        <v>1353</v>
      </c>
      <c r="F499" s="5">
        <v>0</v>
      </c>
      <c r="G499" s="5">
        <v>411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</row>
    <row r="500" spans="1:19" x14ac:dyDescent="0.25">
      <c r="A500" s="5" t="s">
        <v>270</v>
      </c>
      <c r="B500" s="5" t="s">
        <v>1354</v>
      </c>
      <c r="C500" s="5">
        <v>44630.430104166669</v>
      </c>
      <c r="D500" s="5">
        <v>44630.450925925928</v>
      </c>
      <c r="E500" s="5" t="s">
        <v>454</v>
      </c>
      <c r="F500" s="5">
        <v>501</v>
      </c>
      <c r="G500" s="5">
        <v>487</v>
      </c>
      <c r="H500" s="5">
        <v>11.53</v>
      </c>
      <c r="I500" s="5">
        <v>655</v>
      </c>
      <c r="J500" s="5">
        <v>573</v>
      </c>
      <c r="K500" s="5">
        <v>278</v>
      </c>
      <c r="L500" s="5">
        <v>121</v>
      </c>
      <c r="M500" s="5">
        <v>56</v>
      </c>
      <c r="N500" s="5">
        <v>99</v>
      </c>
      <c r="O500" s="5">
        <v>78</v>
      </c>
      <c r="P500" s="5">
        <v>31.5</v>
      </c>
      <c r="Q500" s="5">
        <v>23.1</v>
      </c>
      <c r="R500" s="5">
        <v>0</v>
      </c>
      <c r="S500" s="5">
        <v>0</v>
      </c>
    </row>
    <row r="501" spans="1:19" x14ac:dyDescent="0.25">
      <c r="A501" s="5" t="s">
        <v>156</v>
      </c>
      <c r="B501" s="5" t="s">
        <v>1355</v>
      </c>
      <c r="C501" s="5">
        <v>44630.948101851849</v>
      </c>
      <c r="D501" s="5">
        <v>44630.968923611108</v>
      </c>
      <c r="E501" s="5" t="s">
        <v>454</v>
      </c>
      <c r="F501" s="5">
        <v>521</v>
      </c>
      <c r="G501" s="5">
        <v>0</v>
      </c>
      <c r="H501" s="5">
        <v>12.25</v>
      </c>
      <c r="I501" s="5">
        <v>745</v>
      </c>
      <c r="J501" s="5">
        <v>438</v>
      </c>
      <c r="K501" s="5">
        <v>289</v>
      </c>
      <c r="L501" s="5">
        <v>111</v>
      </c>
      <c r="M501" s="5">
        <v>79</v>
      </c>
      <c r="N501" s="5">
        <v>77</v>
      </c>
      <c r="O501" s="5">
        <v>59</v>
      </c>
      <c r="P501" s="5">
        <v>28.6</v>
      </c>
      <c r="Q501" s="5">
        <v>24.5</v>
      </c>
      <c r="R501" s="5">
        <v>0</v>
      </c>
      <c r="S501" s="5">
        <v>0</v>
      </c>
    </row>
    <row r="502" spans="1:19" x14ac:dyDescent="0.25">
      <c r="A502" s="5" t="s">
        <v>300</v>
      </c>
      <c r="B502" s="5" t="s">
        <v>1356</v>
      </c>
      <c r="F502" s="5">
        <v>0</v>
      </c>
      <c r="G502" s="5">
        <v>583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1357</v>
      </c>
      <c r="B503" s="5" t="s">
        <v>1358</v>
      </c>
      <c r="F503" s="5">
        <v>0</v>
      </c>
      <c r="G503" s="5">
        <v>464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</row>
    <row r="504" spans="1:19" x14ac:dyDescent="0.25">
      <c r="A504" s="5" t="s">
        <v>184</v>
      </c>
      <c r="B504" s="5" t="s">
        <v>1359</v>
      </c>
      <c r="C504" s="5">
        <v>44630.689293981479</v>
      </c>
      <c r="D504" s="5">
        <v>44630.710104166668</v>
      </c>
      <c r="E504" s="5" t="s">
        <v>454</v>
      </c>
      <c r="F504" s="5">
        <v>490</v>
      </c>
      <c r="G504" s="5">
        <v>521</v>
      </c>
      <c r="H504" s="5">
        <v>11.79</v>
      </c>
      <c r="I504" s="5">
        <v>616</v>
      </c>
      <c r="J504" s="5">
        <v>596</v>
      </c>
      <c r="K504" s="5">
        <v>272</v>
      </c>
      <c r="L504" s="5">
        <v>116</v>
      </c>
      <c r="M504" s="5">
        <v>77</v>
      </c>
      <c r="N504" s="5">
        <v>100</v>
      </c>
      <c r="O504" s="5">
        <v>61</v>
      </c>
      <c r="P504" s="5">
        <v>31.9</v>
      </c>
      <c r="Q504" s="5">
        <v>23.6</v>
      </c>
      <c r="R504" s="5">
        <v>0</v>
      </c>
      <c r="S504" s="5">
        <v>0</v>
      </c>
    </row>
    <row r="505" spans="1:19" x14ac:dyDescent="0.25">
      <c r="A505" s="5" t="s">
        <v>218</v>
      </c>
      <c r="B505" s="5" t="s">
        <v>1360</v>
      </c>
      <c r="C505" s="5">
        <v>44630.5</v>
      </c>
      <c r="D505" s="5">
        <v>44630.520821759259</v>
      </c>
      <c r="E505" s="5" t="s">
        <v>454</v>
      </c>
      <c r="F505" s="5">
        <v>364</v>
      </c>
      <c r="G505" s="5">
        <v>0</v>
      </c>
      <c r="H505" s="5">
        <v>10.65</v>
      </c>
      <c r="I505" s="5">
        <v>587</v>
      </c>
      <c r="J505" s="5">
        <v>344</v>
      </c>
      <c r="K505" s="5">
        <v>202</v>
      </c>
      <c r="L505" s="5">
        <v>114</v>
      </c>
      <c r="M505" s="5">
        <v>77</v>
      </c>
      <c r="N505" s="5">
        <v>73</v>
      </c>
      <c r="O505" s="5">
        <v>53</v>
      </c>
      <c r="P505" s="5">
        <v>26.2</v>
      </c>
      <c r="Q505" s="5">
        <v>21.3</v>
      </c>
      <c r="R505" s="5">
        <v>174</v>
      </c>
      <c r="S505" s="5">
        <v>166</v>
      </c>
    </row>
    <row r="506" spans="1:19" x14ac:dyDescent="0.25">
      <c r="A506" s="5" t="s">
        <v>1361</v>
      </c>
      <c r="B506" s="5" t="s">
        <v>1362</v>
      </c>
      <c r="F506" s="5">
        <v>0</v>
      </c>
      <c r="G506" s="5">
        <v>357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</row>
    <row r="507" spans="1:19" x14ac:dyDescent="0.25">
      <c r="A507" s="5" t="s">
        <v>1363</v>
      </c>
      <c r="B507" s="5" t="s">
        <v>1364</v>
      </c>
      <c r="F507" s="5">
        <v>0</v>
      </c>
      <c r="G507" s="5">
        <v>335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</row>
    <row r="508" spans="1:19" x14ac:dyDescent="0.25">
      <c r="A508" s="5" t="s">
        <v>1365</v>
      </c>
      <c r="B508" s="5" t="s">
        <v>1366</v>
      </c>
      <c r="F508" s="5">
        <v>0</v>
      </c>
      <c r="G508" s="5">
        <v>213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238</v>
      </c>
      <c r="B509" s="5" t="s">
        <v>1367</v>
      </c>
      <c r="C509" s="5">
        <v>44630.621701388889</v>
      </c>
      <c r="D509" s="5">
        <v>44630.642500000002</v>
      </c>
      <c r="E509" s="5" t="s">
        <v>454</v>
      </c>
      <c r="F509" s="5">
        <v>248</v>
      </c>
      <c r="G509" s="5">
        <v>265</v>
      </c>
      <c r="H509" s="5">
        <v>9.11</v>
      </c>
      <c r="I509" s="5">
        <v>396</v>
      </c>
      <c r="J509" s="5">
        <v>307</v>
      </c>
      <c r="K509" s="5">
        <v>138</v>
      </c>
      <c r="L509" s="5">
        <v>109</v>
      </c>
      <c r="M509" s="5">
        <v>78</v>
      </c>
      <c r="N509" s="5">
        <v>65</v>
      </c>
      <c r="O509" s="5">
        <v>45</v>
      </c>
      <c r="P509" s="5">
        <v>25.1</v>
      </c>
      <c r="Q509" s="5">
        <v>18.2</v>
      </c>
      <c r="R509" s="5">
        <v>155</v>
      </c>
      <c r="S509" s="5">
        <v>131</v>
      </c>
    </row>
    <row r="510" spans="1:19" x14ac:dyDescent="0.25">
      <c r="A510" s="5" t="s">
        <v>1368</v>
      </c>
      <c r="B510" s="5" t="s">
        <v>1369</v>
      </c>
      <c r="F510" s="5">
        <v>0</v>
      </c>
      <c r="G510" s="5">
        <v>443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1370</v>
      </c>
      <c r="B511" s="5" t="s">
        <v>1371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</row>
    <row r="512" spans="1:19" x14ac:dyDescent="0.25">
      <c r="A512" s="5" t="s">
        <v>1372</v>
      </c>
      <c r="B512" s="5" t="s">
        <v>1373</v>
      </c>
      <c r="F512" s="5">
        <v>0</v>
      </c>
      <c r="G512" s="5">
        <v>529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x14ac:dyDescent="0.25">
      <c r="A513" s="5" t="s">
        <v>1374</v>
      </c>
      <c r="B513" s="5" t="s">
        <v>1375</v>
      </c>
      <c r="F513" s="5">
        <v>0</v>
      </c>
      <c r="G513" s="5">
        <v>336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1376</v>
      </c>
      <c r="B514" s="5" t="s">
        <v>1377</v>
      </c>
      <c r="F514" s="5">
        <v>0</v>
      </c>
      <c r="G514" s="5">
        <v>458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</row>
    <row r="515" spans="1:19" x14ac:dyDescent="0.25">
      <c r="A515" s="5" t="s">
        <v>1378</v>
      </c>
      <c r="B515" s="5" t="s">
        <v>1379</v>
      </c>
      <c r="F515" s="5">
        <v>0</v>
      </c>
      <c r="G515" s="5">
        <v>489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1380</v>
      </c>
      <c r="B516" s="5" t="s">
        <v>1381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53</v>
      </c>
      <c r="B517" s="5" t="s">
        <v>1382</v>
      </c>
      <c r="C517" s="5">
        <v>44629.9528587963</v>
      </c>
      <c r="D517" s="5">
        <v>44629.973668981482</v>
      </c>
      <c r="E517" s="5" t="s">
        <v>454</v>
      </c>
      <c r="F517" s="5">
        <v>346</v>
      </c>
      <c r="G517" s="5">
        <v>0</v>
      </c>
      <c r="H517" s="5">
        <v>10.49</v>
      </c>
      <c r="I517" s="5">
        <v>442</v>
      </c>
      <c r="J517" s="5">
        <v>281</v>
      </c>
      <c r="K517" s="5">
        <v>192</v>
      </c>
      <c r="L517" s="5">
        <v>102</v>
      </c>
      <c r="M517" s="5">
        <v>78</v>
      </c>
      <c r="N517" s="5">
        <v>72</v>
      </c>
      <c r="O517" s="5">
        <v>52</v>
      </c>
      <c r="P517" s="5">
        <v>24.3</v>
      </c>
      <c r="Q517" s="5">
        <v>21</v>
      </c>
      <c r="R517" s="5">
        <v>0</v>
      </c>
      <c r="S517" s="5">
        <v>0</v>
      </c>
    </row>
    <row r="518" spans="1:19" x14ac:dyDescent="0.25">
      <c r="A518" s="5" t="s">
        <v>1383</v>
      </c>
      <c r="B518" s="5" t="s">
        <v>1384</v>
      </c>
      <c r="F518" s="5">
        <v>0</v>
      </c>
      <c r="G518" s="5">
        <v>258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1385</v>
      </c>
      <c r="B519" s="5" t="s">
        <v>1386</v>
      </c>
      <c r="F519" s="5">
        <v>0</v>
      </c>
      <c r="G519" s="5">
        <v>360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</row>
    <row r="520" spans="1:19" x14ac:dyDescent="0.25">
      <c r="A520" s="5" t="s">
        <v>1387</v>
      </c>
      <c r="B520" s="5" t="s">
        <v>1388</v>
      </c>
      <c r="F520" s="5">
        <v>0</v>
      </c>
      <c r="G520" s="5">
        <v>406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1389</v>
      </c>
      <c r="B521" s="5" t="s">
        <v>1390</v>
      </c>
      <c r="F521" s="5">
        <v>0</v>
      </c>
      <c r="G521" s="5">
        <v>347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356</v>
      </c>
      <c r="B522" s="5" t="s">
        <v>1391</v>
      </c>
      <c r="C522" s="5">
        <v>44630.522534722222</v>
      </c>
      <c r="D522" s="5">
        <v>44630.543379629627</v>
      </c>
      <c r="E522" s="5" t="s">
        <v>454</v>
      </c>
      <c r="F522" s="5">
        <v>338</v>
      </c>
      <c r="G522" s="5">
        <v>0</v>
      </c>
      <c r="H522" s="5">
        <v>10.35</v>
      </c>
      <c r="I522" s="5">
        <v>475</v>
      </c>
      <c r="J522" s="5">
        <v>308</v>
      </c>
      <c r="K522" s="5">
        <v>188</v>
      </c>
      <c r="L522" s="5">
        <v>123</v>
      </c>
      <c r="M522" s="5">
        <v>77</v>
      </c>
      <c r="N522" s="5">
        <v>71</v>
      </c>
      <c r="O522" s="5">
        <v>51</v>
      </c>
      <c r="P522" s="5">
        <v>25.1</v>
      </c>
      <c r="Q522" s="5">
        <v>20.7</v>
      </c>
      <c r="R522" s="5">
        <v>187</v>
      </c>
      <c r="S522" s="5">
        <v>172</v>
      </c>
    </row>
    <row r="523" spans="1:19" x14ac:dyDescent="0.25">
      <c r="A523" s="5" t="s">
        <v>1392</v>
      </c>
      <c r="B523" s="5" t="s">
        <v>1393</v>
      </c>
      <c r="F523" s="5">
        <v>0</v>
      </c>
      <c r="G523" s="5">
        <v>377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278</v>
      </c>
      <c r="B524" s="5" t="s">
        <v>1394</v>
      </c>
      <c r="C524" s="5">
        <v>44630.541006944448</v>
      </c>
      <c r="D524" s="5">
        <v>44630.561828703707</v>
      </c>
      <c r="E524" s="5" t="s">
        <v>454</v>
      </c>
      <c r="F524" s="5">
        <v>76</v>
      </c>
      <c r="G524" s="5">
        <v>0</v>
      </c>
      <c r="H524" s="5">
        <v>3.41</v>
      </c>
      <c r="I524" s="5">
        <v>111</v>
      </c>
      <c r="J524" s="5">
        <v>628</v>
      </c>
      <c r="K524" s="5">
        <v>42</v>
      </c>
      <c r="L524" s="5">
        <v>83</v>
      </c>
      <c r="M524" s="5">
        <v>31</v>
      </c>
      <c r="N524" s="5">
        <v>100</v>
      </c>
      <c r="O524" s="5">
        <v>40</v>
      </c>
      <c r="P524" s="5">
        <v>32.5</v>
      </c>
      <c r="Q524" s="5">
        <v>6.8</v>
      </c>
      <c r="R524" s="5">
        <v>0</v>
      </c>
      <c r="S524" s="5">
        <v>0</v>
      </c>
    </row>
    <row r="525" spans="1:19" x14ac:dyDescent="0.25">
      <c r="A525" s="5" t="s">
        <v>1395</v>
      </c>
      <c r="B525" s="5" t="s">
        <v>1396</v>
      </c>
      <c r="F525" s="5">
        <v>0</v>
      </c>
      <c r="G525" s="5">
        <v>462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</row>
    <row r="526" spans="1:19" x14ac:dyDescent="0.25">
      <c r="A526" s="5" t="s">
        <v>1397</v>
      </c>
      <c r="B526" s="5" t="s">
        <v>1398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</row>
    <row r="527" spans="1:19" x14ac:dyDescent="0.25">
      <c r="A527" s="5" t="s">
        <v>1399</v>
      </c>
      <c r="B527" s="5" t="s">
        <v>1400</v>
      </c>
      <c r="F527" s="5">
        <v>0</v>
      </c>
      <c r="G527" s="5">
        <v>386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</row>
    <row r="528" spans="1:19" x14ac:dyDescent="0.25">
      <c r="A528" s="5" t="s">
        <v>1401</v>
      </c>
      <c r="B528" s="5" t="s">
        <v>1402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1403</v>
      </c>
      <c r="B529" s="5" t="s">
        <v>1404</v>
      </c>
      <c r="F529" s="5">
        <v>0</v>
      </c>
      <c r="G529" s="5">
        <v>417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</row>
    <row r="530" spans="1:19" x14ac:dyDescent="0.25">
      <c r="A530" s="5" t="s">
        <v>137</v>
      </c>
      <c r="B530" s="5" t="s">
        <v>1405</v>
      </c>
      <c r="C530" s="5">
        <v>44629.924675925926</v>
      </c>
      <c r="D530" s="5">
        <v>44629.945486111108</v>
      </c>
      <c r="E530" s="5" t="s">
        <v>454</v>
      </c>
      <c r="F530" s="5">
        <v>508</v>
      </c>
      <c r="G530" s="5">
        <v>0</v>
      </c>
      <c r="H530" s="5">
        <v>12.17</v>
      </c>
      <c r="I530" s="5">
        <v>493</v>
      </c>
      <c r="J530" s="5">
        <v>340</v>
      </c>
      <c r="K530" s="5">
        <v>282</v>
      </c>
      <c r="L530" s="5">
        <v>89</v>
      </c>
      <c r="M530" s="5">
        <v>80</v>
      </c>
      <c r="N530" s="5">
        <v>61</v>
      </c>
      <c r="O530" s="5">
        <v>59</v>
      </c>
      <c r="P530" s="5">
        <v>26.1</v>
      </c>
      <c r="Q530" s="5">
        <v>24.4</v>
      </c>
      <c r="R530" s="5">
        <v>166</v>
      </c>
      <c r="S530" s="5">
        <v>154</v>
      </c>
    </row>
    <row r="531" spans="1:19" x14ac:dyDescent="0.25">
      <c r="A531" s="5" t="s">
        <v>1406</v>
      </c>
      <c r="B531" s="5" t="s">
        <v>1407</v>
      </c>
      <c r="F531" s="5">
        <v>0</v>
      </c>
      <c r="G531" s="5">
        <v>341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43</v>
      </c>
      <c r="B532" s="5" t="s">
        <v>1408</v>
      </c>
      <c r="C532" s="5">
        <v>44630.453564814816</v>
      </c>
      <c r="D532" s="5">
        <v>44630.474386574075</v>
      </c>
      <c r="E532" s="5" t="s">
        <v>454</v>
      </c>
      <c r="F532" s="5">
        <v>363</v>
      </c>
      <c r="G532" s="5">
        <v>411</v>
      </c>
      <c r="H532" s="5">
        <v>10.63</v>
      </c>
      <c r="I532" s="5">
        <v>503</v>
      </c>
      <c r="J532" s="5">
        <v>331</v>
      </c>
      <c r="K532" s="5">
        <v>202</v>
      </c>
      <c r="L532" s="5">
        <v>101</v>
      </c>
      <c r="M532" s="5">
        <v>68</v>
      </c>
      <c r="N532" s="5">
        <v>73</v>
      </c>
      <c r="O532" s="5">
        <v>58</v>
      </c>
      <c r="P532" s="5">
        <v>25.8</v>
      </c>
      <c r="Q532" s="5">
        <v>21.3</v>
      </c>
      <c r="R532" s="5">
        <v>0</v>
      </c>
      <c r="S532" s="5">
        <v>0</v>
      </c>
    </row>
    <row r="533" spans="1:19" x14ac:dyDescent="0.25">
      <c r="A533" s="5" t="s">
        <v>1409</v>
      </c>
      <c r="B533" s="5" t="s">
        <v>1410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1411</v>
      </c>
      <c r="B534" s="5" t="s">
        <v>1412</v>
      </c>
      <c r="F534" s="5">
        <v>0</v>
      </c>
      <c r="G534" s="5">
        <v>364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371</v>
      </c>
      <c r="B535" s="5" t="s">
        <v>1413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x14ac:dyDescent="0.25">
      <c r="A536" s="5" t="s">
        <v>1414</v>
      </c>
      <c r="B536" s="5" t="s">
        <v>1415</v>
      </c>
      <c r="F536" s="5">
        <v>0</v>
      </c>
      <c r="G536" s="5">
        <v>242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1416</v>
      </c>
      <c r="B537" s="5" t="s">
        <v>1417</v>
      </c>
      <c r="F537" s="5">
        <v>0</v>
      </c>
      <c r="G537" s="5">
        <v>419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346</v>
      </c>
      <c r="B538" s="5" t="s">
        <v>1418</v>
      </c>
      <c r="F538" s="5">
        <v>0</v>
      </c>
      <c r="G538" s="5">
        <v>726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1419</v>
      </c>
      <c r="B539" s="5" t="s">
        <v>1420</v>
      </c>
      <c r="F539" s="5">
        <v>0</v>
      </c>
      <c r="G539" s="5">
        <v>237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</row>
    <row r="540" spans="1:19" x14ac:dyDescent="0.25">
      <c r="A540" s="5" t="s">
        <v>1421</v>
      </c>
      <c r="B540" s="5" t="s">
        <v>1422</v>
      </c>
      <c r="F540" s="5">
        <v>0</v>
      </c>
      <c r="G540" s="5">
        <v>512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</row>
    <row r="541" spans="1:19" x14ac:dyDescent="0.25">
      <c r="A541" s="5" t="s">
        <v>1423</v>
      </c>
      <c r="B541" s="5" t="s">
        <v>1424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377</v>
      </c>
      <c r="B542" s="5" t="s">
        <v>1425</v>
      </c>
      <c r="C542" s="5">
        <v>44630.746747685182</v>
      </c>
      <c r="D542" s="5">
        <v>44630.767581018517</v>
      </c>
      <c r="E542" s="5" t="s">
        <v>454</v>
      </c>
      <c r="F542" s="5">
        <v>632</v>
      </c>
      <c r="G542" s="5">
        <v>611</v>
      </c>
      <c r="H542" s="5">
        <v>12.88</v>
      </c>
      <c r="I542" s="5">
        <v>518</v>
      </c>
      <c r="J542" s="5">
        <v>763</v>
      </c>
      <c r="K542" s="5">
        <v>351</v>
      </c>
      <c r="L542" s="5">
        <v>121</v>
      </c>
      <c r="M542" s="5">
        <v>78</v>
      </c>
      <c r="N542" s="5">
        <v>97</v>
      </c>
      <c r="O542" s="5">
        <v>66</v>
      </c>
      <c r="P542" s="5">
        <v>34.9</v>
      </c>
      <c r="Q542" s="5">
        <v>25.8</v>
      </c>
      <c r="R542" s="5">
        <v>176</v>
      </c>
      <c r="S542" s="5">
        <v>159</v>
      </c>
    </row>
    <row r="543" spans="1:19" x14ac:dyDescent="0.25">
      <c r="A543" s="5" t="s">
        <v>368</v>
      </c>
      <c r="B543" s="5" t="s">
        <v>1426</v>
      </c>
      <c r="C543" s="5">
        <v>44630.098414351851</v>
      </c>
      <c r="D543" s="5">
        <v>44630.119189814817</v>
      </c>
      <c r="E543" s="5" t="s">
        <v>454</v>
      </c>
      <c r="F543" s="5">
        <v>325</v>
      </c>
      <c r="G543" s="5">
        <v>0</v>
      </c>
      <c r="H543" s="5">
        <v>10.23</v>
      </c>
      <c r="I543" s="5">
        <v>0</v>
      </c>
      <c r="J543" s="5">
        <v>214</v>
      </c>
      <c r="K543" s="5">
        <v>180</v>
      </c>
      <c r="L543" s="5">
        <v>94</v>
      </c>
      <c r="M543" s="5">
        <v>79</v>
      </c>
      <c r="N543" s="5">
        <v>55</v>
      </c>
      <c r="O543" s="5">
        <v>49</v>
      </c>
      <c r="P543" s="5">
        <v>22</v>
      </c>
      <c r="Q543" s="5">
        <v>20.5</v>
      </c>
      <c r="R543" s="5">
        <v>175</v>
      </c>
      <c r="S543" s="5">
        <v>167</v>
      </c>
    </row>
    <row r="544" spans="1:19" x14ac:dyDescent="0.25">
      <c r="A544" s="5" t="s">
        <v>1427</v>
      </c>
      <c r="B544" s="5" t="s">
        <v>1428</v>
      </c>
      <c r="F544" s="5">
        <v>0</v>
      </c>
      <c r="G544" s="5">
        <v>384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1429</v>
      </c>
      <c r="B545" s="5" t="s">
        <v>1430</v>
      </c>
      <c r="F545" s="5">
        <v>0</v>
      </c>
      <c r="G545" s="5">
        <v>345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250</v>
      </c>
      <c r="B546" s="5" t="s">
        <v>1431</v>
      </c>
      <c r="C546" s="5">
        <v>44631.449918981481</v>
      </c>
      <c r="D546" s="5">
        <v>44631.47074074074</v>
      </c>
      <c r="E546" s="5" t="s">
        <v>454</v>
      </c>
      <c r="F546" s="5">
        <v>385</v>
      </c>
      <c r="G546" s="5">
        <v>0</v>
      </c>
      <c r="H546" s="5">
        <v>10.82</v>
      </c>
      <c r="I546" s="5">
        <v>483</v>
      </c>
      <c r="J546" s="5">
        <v>419</v>
      </c>
      <c r="K546" s="5">
        <v>214</v>
      </c>
      <c r="L546" s="5">
        <v>107</v>
      </c>
      <c r="M546" s="5">
        <v>76</v>
      </c>
      <c r="N546" s="5">
        <v>82</v>
      </c>
      <c r="O546" s="5">
        <v>56</v>
      </c>
      <c r="P546" s="5">
        <v>28.2</v>
      </c>
      <c r="Q546" s="5">
        <v>21.6</v>
      </c>
      <c r="R546" s="5">
        <v>172</v>
      </c>
      <c r="S546" s="5">
        <v>153</v>
      </c>
    </row>
    <row r="547" spans="1:19" x14ac:dyDescent="0.25">
      <c r="A547" s="5" t="s">
        <v>172</v>
      </c>
      <c r="B547" s="5" t="s">
        <v>1432</v>
      </c>
      <c r="C547" s="5">
        <v>44631.250127314815</v>
      </c>
      <c r="D547" s="5">
        <v>44631.270925925928</v>
      </c>
      <c r="E547" s="5" t="s">
        <v>454</v>
      </c>
      <c r="F547" s="5">
        <v>424</v>
      </c>
      <c r="G547" s="5">
        <v>422</v>
      </c>
      <c r="H547" s="5">
        <v>11.39</v>
      </c>
      <c r="I547" s="5">
        <v>574</v>
      </c>
      <c r="J547" s="5">
        <v>294</v>
      </c>
      <c r="K547" s="5">
        <v>236</v>
      </c>
      <c r="L547" s="5">
        <v>89</v>
      </c>
      <c r="M547" s="5">
        <v>81</v>
      </c>
      <c r="N547" s="5">
        <v>60</v>
      </c>
      <c r="O547" s="5">
        <v>52</v>
      </c>
      <c r="P547" s="5">
        <v>24.7</v>
      </c>
      <c r="Q547" s="5">
        <v>22.8</v>
      </c>
      <c r="R547" s="5">
        <v>0</v>
      </c>
      <c r="S547" s="5">
        <v>0</v>
      </c>
    </row>
    <row r="548" spans="1:19" x14ac:dyDescent="0.25">
      <c r="A548" s="5" t="s">
        <v>1433</v>
      </c>
      <c r="B548" s="5" t="s">
        <v>1434</v>
      </c>
      <c r="C548" s="5">
        <v>44631.084293981483</v>
      </c>
      <c r="D548" s="5">
        <v>44631.105115740742</v>
      </c>
      <c r="E548" s="5" t="s">
        <v>454</v>
      </c>
      <c r="F548" s="5">
        <v>286</v>
      </c>
      <c r="G548" s="5">
        <v>426</v>
      </c>
      <c r="H548" s="5">
        <v>9.61</v>
      </c>
      <c r="I548" s="5">
        <v>529</v>
      </c>
      <c r="J548" s="5">
        <v>337</v>
      </c>
      <c r="K548" s="5">
        <v>159</v>
      </c>
      <c r="L548" s="5">
        <v>123</v>
      </c>
      <c r="M548" s="5">
        <v>78</v>
      </c>
      <c r="N548" s="5">
        <v>68</v>
      </c>
      <c r="O548" s="5">
        <v>48</v>
      </c>
      <c r="P548" s="5">
        <v>26</v>
      </c>
      <c r="Q548" s="5">
        <v>19.2</v>
      </c>
      <c r="R548" s="5">
        <v>150</v>
      </c>
      <c r="S548" s="5">
        <v>136</v>
      </c>
    </row>
    <row r="549" spans="1:19" x14ac:dyDescent="0.25">
      <c r="A549" s="5" t="s">
        <v>1435</v>
      </c>
      <c r="B549" s="5" t="s">
        <v>1436</v>
      </c>
      <c r="F549" s="5">
        <v>0</v>
      </c>
      <c r="G549" s="5">
        <v>340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</row>
    <row r="550" spans="1:19" x14ac:dyDescent="0.25">
      <c r="A550" s="5" t="s">
        <v>222</v>
      </c>
      <c r="B550" s="5" t="s">
        <v>1437</v>
      </c>
      <c r="C550" s="5">
        <v>44629.804583333331</v>
      </c>
      <c r="D550" s="5">
        <v>44629.82540509259</v>
      </c>
      <c r="E550" s="5" t="s">
        <v>454</v>
      </c>
      <c r="F550" s="5">
        <v>525</v>
      </c>
      <c r="G550" s="5">
        <v>544</v>
      </c>
      <c r="H550" s="5">
        <v>12.27</v>
      </c>
      <c r="I550" s="5">
        <v>695</v>
      </c>
      <c r="J550" s="5">
        <v>436</v>
      </c>
      <c r="K550" s="5">
        <v>292</v>
      </c>
      <c r="L550" s="5">
        <v>112</v>
      </c>
      <c r="M550" s="5">
        <v>79</v>
      </c>
      <c r="N550" s="5">
        <v>80</v>
      </c>
      <c r="O550" s="5">
        <v>61</v>
      </c>
      <c r="P550" s="5">
        <v>28.6</v>
      </c>
      <c r="Q550" s="5">
        <v>24.5</v>
      </c>
      <c r="R550" s="5">
        <v>112</v>
      </c>
      <c r="S550" s="5">
        <v>93</v>
      </c>
    </row>
    <row r="551" spans="1:19" x14ac:dyDescent="0.25">
      <c r="A551" s="5" t="s">
        <v>1438</v>
      </c>
      <c r="B551" s="5" t="s">
        <v>1439</v>
      </c>
      <c r="C551" s="5">
        <v>44631.041504629633</v>
      </c>
      <c r="D551" s="5">
        <v>44631.062372685185</v>
      </c>
      <c r="E551" s="5" t="s">
        <v>454</v>
      </c>
      <c r="F551" s="5">
        <v>432</v>
      </c>
      <c r="G551" s="5">
        <v>449</v>
      </c>
      <c r="H551" s="5">
        <v>11.35</v>
      </c>
      <c r="I551" s="5">
        <v>0</v>
      </c>
      <c r="J551" s="5">
        <v>391</v>
      </c>
      <c r="K551" s="5">
        <v>240</v>
      </c>
      <c r="L551" s="5">
        <v>117</v>
      </c>
      <c r="M551" s="5">
        <v>78</v>
      </c>
      <c r="N551" s="5">
        <v>78</v>
      </c>
      <c r="O551" s="5">
        <v>56</v>
      </c>
      <c r="P551" s="5">
        <v>27.5</v>
      </c>
      <c r="Q551" s="5">
        <v>22.7</v>
      </c>
      <c r="R551" s="5">
        <v>178</v>
      </c>
      <c r="S551" s="5">
        <v>159</v>
      </c>
    </row>
    <row r="552" spans="1:19" x14ac:dyDescent="0.25">
      <c r="A552" s="5" t="s">
        <v>1440</v>
      </c>
      <c r="B552" s="5" t="s">
        <v>1441</v>
      </c>
      <c r="F552" s="5">
        <v>0</v>
      </c>
      <c r="G552" s="5">
        <v>410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</row>
    <row r="553" spans="1:19" x14ac:dyDescent="0.25">
      <c r="A553" s="5" t="s">
        <v>1442</v>
      </c>
      <c r="B553" s="5" t="s">
        <v>1443</v>
      </c>
      <c r="F553" s="5">
        <v>0</v>
      </c>
      <c r="G553" s="5">
        <v>431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x14ac:dyDescent="0.25">
      <c r="A554" s="5" t="s">
        <v>1444</v>
      </c>
      <c r="B554" s="5" t="s">
        <v>1445</v>
      </c>
      <c r="F554" s="5">
        <v>0</v>
      </c>
      <c r="G554" s="5">
        <v>343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1446</v>
      </c>
      <c r="B555" s="5" t="s">
        <v>1447</v>
      </c>
      <c r="F555" s="5">
        <v>0</v>
      </c>
      <c r="G555" s="5">
        <v>257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364</v>
      </c>
      <c r="B556" s="5" t="s">
        <v>1448</v>
      </c>
      <c r="C556" s="5">
        <v>44630.446539351855</v>
      </c>
      <c r="D556" s="5">
        <v>44630.467361111114</v>
      </c>
      <c r="E556" s="5" t="s">
        <v>454</v>
      </c>
      <c r="F556" s="5">
        <v>769</v>
      </c>
      <c r="G556" s="5">
        <v>793</v>
      </c>
      <c r="H556" s="5">
        <v>14.12</v>
      </c>
      <c r="I556" s="5">
        <v>450</v>
      </c>
      <c r="J556" s="5">
        <v>594</v>
      </c>
      <c r="K556" s="5">
        <v>427</v>
      </c>
      <c r="L556" s="5">
        <v>115</v>
      </c>
      <c r="M556" s="5">
        <v>82</v>
      </c>
      <c r="N556" s="5">
        <v>94</v>
      </c>
      <c r="O556" s="5">
        <v>69</v>
      </c>
      <c r="P556" s="5">
        <v>31.9</v>
      </c>
      <c r="Q556" s="5">
        <v>28.3</v>
      </c>
      <c r="R556" s="5">
        <v>161</v>
      </c>
      <c r="S556" s="5">
        <v>150</v>
      </c>
    </row>
    <row r="557" spans="1:19" x14ac:dyDescent="0.25">
      <c r="A557" s="5" t="s">
        <v>1449</v>
      </c>
      <c r="B557" s="5" t="s">
        <v>1450</v>
      </c>
      <c r="F557" s="5">
        <v>0</v>
      </c>
      <c r="G557" s="5">
        <v>386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1451</v>
      </c>
      <c r="B558" s="5" t="s">
        <v>1452</v>
      </c>
      <c r="F558" s="5">
        <v>0</v>
      </c>
      <c r="G558" s="5">
        <v>308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1453</v>
      </c>
      <c r="B559" s="5" t="s">
        <v>1454</v>
      </c>
      <c r="F559" s="5">
        <v>0</v>
      </c>
      <c r="G559" s="5">
        <v>422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</row>
    <row r="560" spans="1:19" x14ac:dyDescent="0.25">
      <c r="A560" s="5" t="s">
        <v>1455</v>
      </c>
      <c r="B560" s="5" t="s">
        <v>1456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1457</v>
      </c>
      <c r="B561" s="5" t="s">
        <v>1458</v>
      </c>
      <c r="F561" s="5">
        <v>0</v>
      </c>
      <c r="G561" s="5">
        <v>376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1459</v>
      </c>
      <c r="B562" s="5" t="s">
        <v>1460</v>
      </c>
      <c r="F562" s="5">
        <v>0</v>
      </c>
      <c r="G562" s="5">
        <v>251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</row>
    <row r="563" spans="1:19" x14ac:dyDescent="0.25">
      <c r="A563" s="5" t="s">
        <v>1461</v>
      </c>
      <c r="B563" s="5" t="s">
        <v>1462</v>
      </c>
      <c r="F563" s="5">
        <v>0</v>
      </c>
      <c r="G563" s="5">
        <v>605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57</v>
      </c>
      <c r="B564" s="5" t="s">
        <v>1463</v>
      </c>
      <c r="C564" s="5">
        <v>44630.894849537035</v>
      </c>
      <c r="D564" s="5">
        <v>44630.915659722225</v>
      </c>
      <c r="E564" s="5" t="s">
        <v>454</v>
      </c>
      <c r="F564" s="5">
        <v>376</v>
      </c>
      <c r="G564" s="5">
        <v>663</v>
      </c>
      <c r="H564" s="5">
        <v>10.29</v>
      </c>
      <c r="I564" s="5">
        <v>554</v>
      </c>
      <c r="J564" s="5">
        <v>590</v>
      </c>
      <c r="K564" s="5">
        <v>209</v>
      </c>
      <c r="L564" s="5">
        <v>127</v>
      </c>
      <c r="M564" s="5">
        <v>77</v>
      </c>
      <c r="N564" s="5">
        <v>100</v>
      </c>
      <c r="O564" s="5">
        <v>59</v>
      </c>
      <c r="P564" s="5">
        <v>31.8</v>
      </c>
      <c r="Q564" s="5">
        <v>20.6</v>
      </c>
      <c r="R564" s="5">
        <v>0</v>
      </c>
      <c r="S564" s="5">
        <v>0</v>
      </c>
    </row>
    <row r="565" spans="1:19" x14ac:dyDescent="0.25">
      <c r="A565" s="5" t="s">
        <v>1464</v>
      </c>
      <c r="B565" s="5" t="s">
        <v>1465</v>
      </c>
      <c r="F565" s="5">
        <v>0</v>
      </c>
      <c r="G565" s="5">
        <v>437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1466</v>
      </c>
      <c r="B566" s="5" t="s">
        <v>1467</v>
      </c>
      <c r="F566" s="5">
        <v>0</v>
      </c>
      <c r="G566" s="5">
        <v>655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1468</v>
      </c>
      <c r="B567" s="5" t="s">
        <v>1469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1470</v>
      </c>
      <c r="B568" s="5" t="s">
        <v>1471</v>
      </c>
      <c r="F568" s="5">
        <v>0</v>
      </c>
      <c r="G568" s="5">
        <v>504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</row>
    <row r="569" spans="1:19" x14ac:dyDescent="0.25">
      <c r="A569" s="5" t="s">
        <v>1472</v>
      </c>
      <c r="B569" s="5" t="s">
        <v>1473</v>
      </c>
      <c r="F569" s="5">
        <v>0</v>
      </c>
      <c r="G569" s="5">
        <v>505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1474</v>
      </c>
      <c r="B570" s="5" t="s">
        <v>1475</v>
      </c>
      <c r="F570" s="5">
        <v>0</v>
      </c>
      <c r="G570" s="5">
        <v>226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</row>
    <row r="571" spans="1:19" x14ac:dyDescent="0.25">
      <c r="A571" s="5" t="s">
        <v>1476</v>
      </c>
      <c r="B571" s="5" t="s">
        <v>1477</v>
      </c>
      <c r="F571" s="5">
        <v>0</v>
      </c>
      <c r="G571" s="5">
        <v>551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188</v>
      </c>
      <c r="B572" s="5" t="s">
        <v>1478</v>
      </c>
      <c r="C572" s="5">
        <v>44630.003923611112</v>
      </c>
      <c r="D572" s="5">
        <v>44630.024791666663</v>
      </c>
      <c r="E572" s="5" t="s">
        <v>454</v>
      </c>
      <c r="F572" s="5">
        <v>311</v>
      </c>
      <c r="G572" s="5">
        <v>0</v>
      </c>
      <c r="H572" s="5">
        <v>9.76</v>
      </c>
      <c r="I572" s="5">
        <v>0</v>
      </c>
      <c r="J572" s="5">
        <v>357</v>
      </c>
      <c r="K572" s="5">
        <v>173</v>
      </c>
      <c r="L572" s="5">
        <v>113</v>
      </c>
      <c r="M572" s="5">
        <v>77</v>
      </c>
      <c r="N572" s="5">
        <v>66</v>
      </c>
      <c r="O572" s="5">
        <v>48</v>
      </c>
      <c r="P572" s="5">
        <v>26.6</v>
      </c>
      <c r="Q572" s="5">
        <v>19.5</v>
      </c>
      <c r="R572" s="5">
        <v>176</v>
      </c>
      <c r="S572" s="5">
        <v>157</v>
      </c>
    </row>
    <row r="573" spans="1:19" x14ac:dyDescent="0.25">
      <c r="A573" s="5" t="s">
        <v>1479</v>
      </c>
      <c r="B573" s="5" t="s">
        <v>1480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1481</v>
      </c>
      <c r="B574" s="5" t="s">
        <v>1482</v>
      </c>
      <c r="F574" s="5">
        <v>0</v>
      </c>
      <c r="G574" s="5">
        <v>619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1483</v>
      </c>
      <c r="B575" s="5" t="s">
        <v>1484</v>
      </c>
      <c r="F575" s="5">
        <v>0</v>
      </c>
      <c r="G575" s="5">
        <v>439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</row>
    <row r="576" spans="1:19" x14ac:dyDescent="0.25">
      <c r="A576" s="5" t="s">
        <v>79</v>
      </c>
      <c r="B576" s="5" t="s">
        <v>1485</v>
      </c>
      <c r="C576" s="5">
        <v>44630.13386574074</v>
      </c>
      <c r="D576" s="5">
        <v>44630.154722222222</v>
      </c>
      <c r="E576" s="5" t="s">
        <v>454</v>
      </c>
      <c r="F576" s="5">
        <v>382</v>
      </c>
      <c r="G576" s="5">
        <v>0</v>
      </c>
      <c r="H576" s="5">
        <v>10.82</v>
      </c>
      <c r="I576" s="5">
        <v>566</v>
      </c>
      <c r="J576" s="5">
        <v>393</v>
      </c>
      <c r="K576" s="5">
        <v>212</v>
      </c>
      <c r="L576" s="5">
        <v>118</v>
      </c>
      <c r="M576" s="5">
        <v>78</v>
      </c>
      <c r="N576" s="5">
        <v>70</v>
      </c>
      <c r="O576" s="5">
        <v>54</v>
      </c>
      <c r="P576" s="5">
        <v>27.5</v>
      </c>
      <c r="Q576" s="5">
        <v>21.6</v>
      </c>
      <c r="R576" s="5">
        <v>0</v>
      </c>
      <c r="S576" s="5">
        <v>0</v>
      </c>
    </row>
    <row r="577" spans="1:19" x14ac:dyDescent="0.25">
      <c r="A577" s="5" t="s">
        <v>1486</v>
      </c>
      <c r="B577" s="5" t="s">
        <v>1487</v>
      </c>
      <c r="F577" s="5">
        <v>0</v>
      </c>
      <c r="G577" s="5">
        <v>407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1488</v>
      </c>
      <c r="B578" s="5" t="s">
        <v>1489</v>
      </c>
      <c r="C578" s="5">
        <v>44630.993645833332</v>
      </c>
      <c r="D578" s="5">
        <v>44631.014479166668</v>
      </c>
      <c r="E578" s="5" t="s">
        <v>454</v>
      </c>
      <c r="F578" s="5">
        <v>299</v>
      </c>
      <c r="G578" s="5">
        <v>0</v>
      </c>
      <c r="H578" s="5">
        <v>9.2899999999999991</v>
      </c>
      <c r="I578" s="5">
        <v>0</v>
      </c>
      <c r="J578" s="5">
        <v>430</v>
      </c>
      <c r="K578" s="5">
        <v>166</v>
      </c>
      <c r="L578" s="5">
        <v>116</v>
      </c>
      <c r="M578" s="5">
        <v>68</v>
      </c>
      <c r="N578" s="5">
        <v>69</v>
      </c>
      <c r="O578" s="5">
        <v>46</v>
      </c>
      <c r="P578" s="5">
        <v>28.4</v>
      </c>
      <c r="Q578" s="5">
        <v>18.600000000000001</v>
      </c>
      <c r="R578" s="5">
        <v>180</v>
      </c>
      <c r="S578" s="5">
        <v>164</v>
      </c>
    </row>
    <row r="579" spans="1:19" x14ac:dyDescent="0.25">
      <c r="A579" s="5" t="s">
        <v>1490</v>
      </c>
      <c r="B579" s="5" t="s">
        <v>1491</v>
      </c>
      <c r="F579" s="5">
        <v>0</v>
      </c>
      <c r="G579" s="5">
        <v>536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1492</v>
      </c>
      <c r="B580" s="5" t="s">
        <v>1493</v>
      </c>
      <c r="F580" s="5">
        <v>0</v>
      </c>
      <c r="G580" s="5">
        <v>500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1494</v>
      </c>
      <c r="B581" s="5" t="s">
        <v>1495</v>
      </c>
      <c r="F581" s="5">
        <v>0</v>
      </c>
      <c r="G581" s="5">
        <v>340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1496</v>
      </c>
      <c r="B582" s="5" t="s">
        <v>1497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127</v>
      </c>
      <c r="B583" s="5" t="s">
        <v>1498</v>
      </c>
      <c r="C583" s="5">
        <v>44630.436643518522</v>
      </c>
      <c r="D583" s="5">
        <v>44630.457465277781</v>
      </c>
      <c r="E583" s="5" t="s">
        <v>454</v>
      </c>
      <c r="F583" s="5">
        <v>771</v>
      </c>
      <c r="G583" s="5">
        <v>892</v>
      </c>
      <c r="H583" s="5">
        <v>14.15</v>
      </c>
      <c r="I583" s="5">
        <v>631</v>
      </c>
      <c r="J583" s="5">
        <v>655</v>
      </c>
      <c r="K583" s="5">
        <v>428</v>
      </c>
      <c r="L583" s="5">
        <v>109</v>
      </c>
      <c r="M583" s="5">
        <v>78</v>
      </c>
      <c r="N583" s="5">
        <v>97</v>
      </c>
      <c r="O583" s="5">
        <v>73</v>
      </c>
      <c r="P583" s="5">
        <v>33</v>
      </c>
      <c r="Q583" s="5">
        <v>28.3</v>
      </c>
      <c r="R583" s="5">
        <v>176</v>
      </c>
      <c r="S583" s="5">
        <v>171</v>
      </c>
    </row>
    <row r="584" spans="1:19" x14ac:dyDescent="0.25">
      <c r="A584" s="5" t="s">
        <v>1499</v>
      </c>
      <c r="B584" s="5" t="s">
        <v>1500</v>
      </c>
      <c r="F584" s="5">
        <v>0</v>
      </c>
      <c r="G584" s="5">
        <v>370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1501</v>
      </c>
      <c r="B585" s="5" t="s">
        <v>1502</v>
      </c>
      <c r="F585" s="5">
        <v>0</v>
      </c>
      <c r="G585" s="5">
        <v>446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1503</v>
      </c>
      <c r="B586" s="5" t="s">
        <v>1504</v>
      </c>
      <c r="F586" s="5">
        <v>0</v>
      </c>
      <c r="G586" s="5">
        <v>485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1505</v>
      </c>
      <c r="B587" s="5" t="s">
        <v>1506</v>
      </c>
      <c r="F587" s="5">
        <v>0</v>
      </c>
      <c r="G587" s="5">
        <v>388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1507</v>
      </c>
      <c r="B588" s="5" t="s">
        <v>1508</v>
      </c>
      <c r="F588" s="5">
        <v>0</v>
      </c>
      <c r="G588" s="5">
        <v>401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</row>
    <row r="589" spans="1:19" x14ac:dyDescent="0.25">
      <c r="A589" s="5" t="s">
        <v>1509</v>
      </c>
      <c r="B589" s="5" t="s">
        <v>1510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1511</v>
      </c>
      <c r="B590" s="5" t="s">
        <v>1512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1513</v>
      </c>
      <c r="B591" s="5" t="s">
        <v>1514</v>
      </c>
      <c r="F591" s="5">
        <v>0</v>
      </c>
      <c r="G591" s="5">
        <v>435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1515</v>
      </c>
      <c r="B592" s="5" t="s">
        <v>1516</v>
      </c>
      <c r="F592" s="5">
        <v>0</v>
      </c>
      <c r="G592" s="5">
        <v>227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262</v>
      </c>
      <c r="B593" s="5" t="s">
        <v>1517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1518</v>
      </c>
      <c r="B594" s="5" t="s">
        <v>1519</v>
      </c>
      <c r="F594" s="5">
        <v>0</v>
      </c>
      <c r="G594" s="5">
        <v>340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1520</v>
      </c>
      <c r="B595" s="5" t="s">
        <v>1521</v>
      </c>
      <c r="F595" s="5">
        <v>0</v>
      </c>
      <c r="G595" s="5">
        <v>320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1522</v>
      </c>
      <c r="B596" s="5" t="s">
        <v>1523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1524</v>
      </c>
      <c r="B597" s="5" t="s">
        <v>1525</v>
      </c>
      <c r="F597" s="5">
        <v>0</v>
      </c>
      <c r="G597" s="5">
        <v>425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</row>
    <row r="598" spans="1:19" x14ac:dyDescent="0.25">
      <c r="A598" s="5" t="s">
        <v>1526</v>
      </c>
      <c r="B598" s="5" t="s">
        <v>1527</v>
      </c>
      <c r="F598" s="5">
        <v>0</v>
      </c>
      <c r="G598" s="5">
        <v>365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1528</v>
      </c>
      <c r="B599" s="5" t="s">
        <v>1529</v>
      </c>
      <c r="F599" s="5">
        <v>0</v>
      </c>
      <c r="G599" s="5">
        <v>269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</row>
    <row r="600" spans="1:19" x14ac:dyDescent="0.25">
      <c r="A600" s="5" t="s">
        <v>1530</v>
      </c>
      <c r="B600" s="5" t="s">
        <v>1531</v>
      </c>
      <c r="F600" s="5">
        <v>0</v>
      </c>
      <c r="G600" s="5">
        <v>567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1532</v>
      </c>
      <c r="B601" s="5" t="s">
        <v>1533</v>
      </c>
      <c r="F601" s="5">
        <v>0</v>
      </c>
      <c r="G601" s="5">
        <v>428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1534</v>
      </c>
      <c r="B602" s="5" t="s">
        <v>1535</v>
      </c>
      <c r="F602" s="5">
        <v>0</v>
      </c>
      <c r="G602" s="5">
        <v>435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</row>
    <row r="603" spans="1:19" x14ac:dyDescent="0.25">
      <c r="A603" s="5" t="s">
        <v>1536</v>
      </c>
      <c r="B603" s="5" t="s">
        <v>1537</v>
      </c>
      <c r="F603" s="5">
        <v>0</v>
      </c>
      <c r="G603" s="5">
        <v>562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1538</v>
      </c>
      <c r="B604" s="5" t="s">
        <v>1539</v>
      </c>
      <c r="F604" s="5">
        <v>0</v>
      </c>
      <c r="G604" s="5">
        <v>423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216</v>
      </c>
      <c r="B605" s="5" t="s">
        <v>1540</v>
      </c>
      <c r="C605" s="5">
        <v>44629.84270833333</v>
      </c>
      <c r="D605" s="5">
        <v>44629.863518518519</v>
      </c>
      <c r="E605" s="5" t="s">
        <v>454</v>
      </c>
      <c r="F605" s="5">
        <v>704</v>
      </c>
      <c r="G605" s="5">
        <v>690</v>
      </c>
      <c r="H605" s="5">
        <v>13.7</v>
      </c>
      <c r="I605" s="5">
        <v>604</v>
      </c>
      <c r="J605" s="5">
        <v>597</v>
      </c>
      <c r="K605" s="5">
        <v>391</v>
      </c>
      <c r="L605" s="5">
        <v>100</v>
      </c>
      <c r="M605" s="5">
        <v>70</v>
      </c>
      <c r="N605" s="5">
        <v>100</v>
      </c>
      <c r="O605" s="5">
        <v>77</v>
      </c>
      <c r="P605" s="5">
        <v>32</v>
      </c>
      <c r="Q605" s="5">
        <v>27.4</v>
      </c>
      <c r="R605" s="5">
        <v>187</v>
      </c>
      <c r="S605" s="5">
        <v>176</v>
      </c>
    </row>
    <row r="606" spans="1:19" x14ac:dyDescent="0.25">
      <c r="A606" s="5" t="s">
        <v>1541</v>
      </c>
      <c r="B606" s="5" t="s">
        <v>1542</v>
      </c>
      <c r="F606" s="5">
        <v>0</v>
      </c>
      <c r="G606" s="5">
        <v>297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170</v>
      </c>
      <c r="B607" s="5" t="s">
        <v>1543</v>
      </c>
      <c r="C607" s="5">
        <v>44630.501400462963</v>
      </c>
      <c r="D607" s="5">
        <v>44630.522210648145</v>
      </c>
      <c r="E607" s="5" t="s">
        <v>454</v>
      </c>
      <c r="F607" s="5">
        <v>404</v>
      </c>
      <c r="G607" s="5">
        <v>387</v>
      </c>
      <c r="H607" s="5">
        <v>11.03</v>
      </c>
      <c r="I607" s="5">
        <v>555</v>
      </c>
      <c r="J607" s="5">
        <v>509</v>
      </c>
      <c r="K607" s="5">
        <v>225</v>
      </c>
      <c r="L607" s="5">
        <v>112</v>
      </c>
      <c r="M607" s="5">
        <v>65</v>
      </c>
      <c r="N607" s="5">
        <v>88</v>
      </c>
      <c r="O607" s="5">
        <v>64</v>
      </c>
      <c r="P607" s="5">
        <v>30.2</v>
      </c>
      <c r="Q607" s="5">
        <v>22.1</v>
      </c>
      <c r="R607" s="5">
        <v>0</v>
      </c>
      <c r="S607" s="5">
        <v>0</v>
      </c>
    </row>
    <row r="608" spans="1:19" x14ac:dyDescent="0.25">
      <c r="A608" s="5" t="s">
        <v>83</v>
      </c>
      <c r="B608" s="5" t="s">
        <v>1544</v>
      </c>
      <c r="C608" s="5">
        <v>44630.952407407407</v>
      </c>
      <c r="D608" s="5">
        <v>44630.973217592589</v>
      </c>
      <c r="E608" s="5" t="s">
        <v>454</v>
      </c>
      <c r="F608" s="5">
        <v>395</v>
      </c>
      <c r="G608" s="5">
        <v>391</v>
      </c>
      <c r="H608" s="5">
        <v>10.94</v>
      </c>
      <c r="I608" s="5">
        <v>437</v>
      </c>
      <c r="J608" s="5">
        <v>410</v>
      </c>
      <c r="K608" s="5">
        <v>220</v>
      </c>
      <c r="L608" s="5">
        <v>115</v>
      </c>
      <c r="M608" s="5">
        <v>75</v>
      </c>
      <c r="N608" s="5">
        <v>78</v>
      </c>
      <c r="O608" s="5">
        <v>56</v>
      </c>
      <c r="P608" s="5">
        <v>27.9</v>
      </c>
      <c r="Q608" s="5">
        <v>21.9</v>
      </c>
      <c r="R608" s="5">
        <v>169</v>
      </c>
      <c r="S608" s="5">
        <v>149</v>
      </c>
    </row>
    <row r="609" spans="1:19" x14ac:dyDescent="0.25">
      <c r="A609" s="5" t="s">
        <v>1545</v>
      </c>
      <c r="B609" s="5" t="s">
        <v>1546</v>
      </c>
      <c r="F609" s="5">
        <v>0</v>
      </c>
      <c r="G609" s="5">
        <v>451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274</v>
      </c>
      <c r="B610" s="5" t="s">
        <v>1547</v>
      </c>
      <c r="F610" s="5">
        <v>0</v>
      </c>
      <c r="G610" s="5">
        <v>742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1548</v>
      </c>
      <c r="B611" s="5" t="s">
        <v>1549</v>
      </c>
      <c r="F611" s="5">
        <v>0</v>
      </c>
      <c r="G611" s="5">
        <v>415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</row>
    <row r="612" spans="1:19" x14ac:dyDescent="0.25">
      <c r="A612" s="5" t="s">
        <v>1550</v>
      </c>
      <c r="B612" s="5" t="s">
        <v>1551</v>
      </c>
      <c r="F612" s="5">
        <v>0</v>
      </c>
      <c r="G612" s="5">
        <v>427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1552</v>
      </c>
      <c r="B613" s="5" t="s">
        <v>1553</v>
      </c>
      <c r="F613" s="5">
        <v>0</v>
      </c>
      <c r="G613" s="5">
        <v>375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192</v>
      </c>
      <c r="B614" s="5" t="s">
        <v>1554</v>
      </c>
      <c r="C614" s="5">
        <v>44630.678437499999</v>
      </c>
      <c r="D614" s="5">
        <v>44630.699247685188</v>
      </c>
      <c r="E614" s="5" t="s">
        <v>454</v>
      </c>
      <c r="F614" s="5">
        <v>320</v>
      </c>
      <c r="G614" s="5">
        <v>0</v>
      </c>
      <c r="H614" s="5">
        <v>10.1</v>
      </c>
      <c r="I614" s="5">
        <v>493</v>
      </c>
      <c r="J614" s="5">
        <v>323</v>
      </c>
      <c r="K614" s="5">
        <v>178</v>
      </c>
      <c r="L614" s="5">
        <v>114</v>
      </c>
      <c r="M614" s="5">
        <v>75</v>
      </c>
      <c r="N614" s="5">
        <v>100</v>
      </c>
      <c r="O614" s="5">
        <v>52</v>
      </c>
      <c r="P614" s="5">
        <v>25.6</v>
      </c>
      <c r="Q614" s="5">
        <v>20.2</v>
      </c>
      <c r="R614" s="5">
        <v>175</v>
      </c>
      <c r="S614" s="5">
        <v>162</v>
      </c>
    </row>
    <row r="615" spans="1:19" x14ac:dyDescent="0.25">
      <c r="A615" s="5" t="s">
        <v>117</v>
      </c>
      <c r="B615" s="5" t="s">
        <v>1555</v>
      </c>
      <c r="C615" s="5">
        <v>44631.12158564815</v>
      </c>
      <c r="D615" s="5">
        <v>44631.142418981479</v>
      </c>
      <c r="E615" s="5" t="s">
        <v>454</v>
      </c>
      <c r="F615" s="5">
        <v>344</v>
      </c>
      <c r="G615" s="5">
        <v>0</v>
      </c>
      <c r="H615" s="5">
        <v>10.4</v>
      </c>
      <c r="I615" s="5">
        <v>514</v>
      </c>
      <c r="J615" s="5">
        <v>454</v>
      </c>
      <c r="K615" s="5">
        <v>191</v>
      </c>
      <c r="L615" s="5">
        <v>120</v>
      </c>
      <c r="M615" s="5">
        <v>79</v>
      </c>
      <c r="N615" s="5">
        <v>81</v>
      </c>
      <c r="O615" s="5">
        <v>51</v>
      </c>
      <c r="P615" s="5">
        <v>29</v>
      </c>
      <c r="Q615" s="5">
        <v>20.8</v>
      </c>
      <c r="R615" s="5">
        <v>165</v>
      </c>
      <c r="S615" s="5">
        <v>149</v>
      </c>
    </row>
    <row r="616" spans="1:19" x14ac:dyDescent="0.25">
      <c r="A616" s="5" t="s">
        <v>1556</v>
      </c>
      <c r="B616" s="5" t="s">
        <v>1557</v>
      </c>
      <c r="F616" s="5">
        <v>0</v>
      </c>
      <c r="G616" s="5">
        <v>247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1558</v>
      </c>
      <c r="B617" s="5" t="s">
        <v>1559</v>
      </c>
      <c r="F617" s="5">
        <v>0</v>
      </c>
      <c r="G617" s="5">
        <v>461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1560</v>
      </c>
      <c r="B618" s="5" t="s">
        <v>1561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</row>
    <row r="619" spans="1:19" x14ac:dyDescent="0.25">
      <c r="A619" s="5" t="s">
        <v>1562</v>
      </c>
      <c r="B619" s="5" t="s">
        <v>1563</v>
      </c>
      <c r="F619" s="5">
        <v>0</v>
      </c>
      <c r="G619" s="5">
        <v>579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1564</v>
      </c>
      <c r="B620" s="5" t="s">
        <v>1565</v>
      </c>
      <c r="F620" s="5">
        <v>0</v>
      </c>
      <c r="G620" s="5">
        <v>466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254</v>
      </c>
      <c r="B621" s="5" t="s">
        <v>1566</v>
      </c>
      <c r="C621" s="5">
        <v>44631.519525462965</v>
      </c>
      <c r="D621" s="5">
        <v>44631.540347222224</v>
      </c>
      <c r="E621" s="5" t="s">
        <v>454</v>
      </c>
      <c r="F621" s="5">
        <v>376</v>
      </c>
      <c r="G621" s="5">
        <v>0</v>
      </c>
      <c r="H621" s="5">
        <v>10.74</v>
      </c>
      <c r="I621" s="5">
        <v>303</v>
      </c>
      <c r="J621" s="5">
        <v>465</v>
      </c>
      <c r="K621" s="5">
        <v>209</v>
      </c>
      <c r="L621" s="5">
        <v>116</v>
      </c>
      <c r="M621" s="5">
        <v>80</v>
      </c>
      <c r="N621" s="5">
        <v>84</v>
      </c>
      <c r="O621" s="5">
        <v>53</v>
      </c>
      <c r="P621" s="5">
        <v>29.2</v>
      </c>
      <c r="Q621" s="5">
        <v>21.5</v>
      </c>
      <c r="R621" s="5">
        <v>0</v>
      </c>
      <c r="S621" s="5">
        <v>0</v>
      </c>
    </row>
    <row r="622" spans="1:19" x14ac:dyDescent="0.25">
      <c r="A622" s="5" t="s">
        <v>1567</v>
      </c>
      <c r="B622" s="5" t="s">
        <v>1568</v>
      </c>
      <c r="F622" s="5">
        <v>0</v>
      </c>
      <c r="G622" s="5">
        <v>361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</row>
    <row r="623" spans="1:19" x14ac:dyDescent="0.25">
      <c r="A623" s="5" t="s">
        <v>1569</v>
      </c>
      <c r="B623" s="5" t="s">
        <v>1570</v>
      </c>
      <c r="F623" s="5">
        <v>0</v>
      </c>
      <c r="G623" s="5">
        <v>431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1571</v>
      </c>
      <c r="B624" s="5" t="s">
        <v>1572</v>
      </c>
      <c r="F624" s="5">
        <v>0</v>
      </c>
      <c r="G624" s="5">
        <v>519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1573</v>
      </c>
      <c r="B625" s="5" t="s">
        <v>1574</v>
      </c>
      <c r="F625" s="5">
        <v>0</v>
      </c>
      <c r="G625" s="5">
        <v>330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1575</v>
      </c>
      <c r="B626" s="5" t="s">
        <v>1576</v>
      </c>
      <c r="F626" s="5">
        <v>0</v>
      </c>
      <c r="G626" s="5">
        <v>338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330</v>
      </c>
      <c r="B627" s="5" t="s">
        <v>1577</v>
      </c>
      <c r="C627" s="5">
        <v>44630.923807870371</v>
      </c>
      <c r="D627" s="5">
        <v>44630.94462962963</v>
      </c>
      <c r="E627" s="5" t="s">
        <v>454</v>
      </c>
      <c r="F627" s="5">
        <v>366</v>
      </c>
      <c r="G627" s="5">
        <v>371</v>
      </c>
      <c r="H627" s="5">
        <v>10.66</v>
      </c>
      <c r="I627" s="5">
        <v>475</v>
      </c>
      <c r="J627" s="5">
        <v>279</v>
      </c>
      <c r="K627" s="5">
        <v>203</v>
      </c>
      <c r="L627" s="5">
        <v>93</v>
      </c>
      <c r="M627" s="5">
        <v>80</v>
      </c>
      <c r="N627" s="5">
        <v>58</v>
      </c>
      <c r="O627" s="5">
        <v>50</v>
      </c>
      <c r="P627" s="5">
        <v>24.2</v>
      </c>
      <c r="Q627" s="5">
        <v>21.3</v>
      </c>
      <c r="R627" s="5">
        <v>0</v>
      </c>
      <c r="S627" s="5">
        <v>0</v>
      </c>
    </row>
    <row r="628" spans="1:19" x14ac:dyDescent="0.25">
      <c r="A628" s="5" t="s">
        <v>1578</v>
      </c>
      <c r="B628" s="5" t="s">
        <v>1579</v>
      </c>
      <c r="F628" s="5">
        <v>0</v>
      </c>
      <c r="G628" s="5">
        <v>315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131</v>
      </c>
      <c r="B629" s="5" t="s">
        <v>1580</v>
      </c>
      <c r="C629" s="5">
        <v>44630.926041666666</v>
      </c>
      <c r="D629" s="5">
        <v>44630.946863425925</v>
      </c>
      <c r="E629" s="5" t="s">
        <v>454</v>
      </c>
      <c r="F629" s="5">
        <v>238</v>
      </c>
      <c r="G629" s="5">
        <v>320</v>
      </c>
      <c r="H629" s="5">
        <v>8.89</v>
      </c>
      <c r="I629" s="5">
        <v>348</v>
      </c>
      <c r="J629" s="5">
        <v>336</v>
      </c>
      <c r="K629" s="5">
        <v>132</v>
      </c>
      <c r="L629" s="5">
        <v>112</v>
      </c>
      <c r="M629" s="5">
        <v>77</v>
      </c>
      <c r="N629" s="5">
        <v>70</v>
      </c>
      <c r="O629" s="5">
        <v>45</v>
      </c>
      <c r="P629" s="5">
        <v>26</v>
      </c>
      <c r="Q629" s="5">
        <v>17.8</v>
      </c>
      <c r="R629" s="5">
        <v>0</v>
      </c>
      <c r="S629" s="5">
        <v>0</v>
      </c>
    </row>
    <row r="630" spans="1:19" x14ac:dyDescent="0.25">
      <c r="A630" s="5" t="s">
        <v>1581</v>
      </c>
      <c r="B630" s="5" t="s">
        <v>1582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</row>
    <row r="631" spans="1:19" x14ac:dyDescent="0.25">
      <c r="A631" s="5" t="s">
        <v>1583</v>
      </c>
      <c r="B631" s="5" t="s">
        <v>1584</v>
      </c>
      <c r="F631" s="5">
        <v>0</v>
      </c>
      <c r="G631" s="5">
        <v>329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121</v>
      </c>
      <c r="B632" s="5" t="s">
        <v>1585</v>
      </c>
      <c r="C632" s="5">
        <v>44629.943356481483</v>
      </c>
      <c r="D632" s="5">
        <v>44629.964212962965</v>
      </c>
      <c r="E632" s="5" t="s">
        <v>454</v>
      </c>
      <c r="F632" s="5">
        <v>265</v>
      </c>
      <c r="G632" s="5">
        <v>0</v>
      </c>
      <c r="H632" s="5">
        <v>9.3699999999999992</v>
      </c>
      <c r="I632" s="5">
        <v>363</v>
      </c>
      <c r="J632" s="5">
        <v>308</v>
      </c>
      <c r="K632" s="5">
        <v>147</v>
      </c>
      <c r="L632" s="5">
        <v>110</v>
      </c>
      <c r="M632" s="5">
        <v>77</v>
      </c>
      <c r="N632" s="5">
        <v>70</v>
      </c>
      <c r="O632" s="5">
        <v>44</v>
      </c>
      <c r="P632" s="5">
        <v>25.1</v>
      </c>
      <c r="Q632" s="5">
        <v>18.7</v>
      </c>
      <c r="R632" s="5">
        <v>0</v>
      </c>
      <c r="S632" s="5">
        <v>0</v>
      </c>
    </row>
    <row r="633" spans="1:19" x14ac:dyDescent="0.25">
      <c r="A633" s="5" t="s">
        <v>1586</v>
      </c>
      <c r="B633" s="5" t="s">
        <v>1587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</row>
    <row r="634" spans="1:19" x14ac:dyDescent="0.25">
      <c r="A634" s="5" t="s">
        <v>1588</v>
      </c>
      <c r="B634" s="5" t="s">
        <v>1589</v>
      </c>
      <c r="F634" s="5">
        <v>0</v>
      </c>
      <c r="G634" s="5">
        <v>524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1590</v>
      </c>
      <c r="B635" s="5" t="s">
        <v>1591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</row>
    <row r="636" spans="1:19" x14ac:dyDescent="0.25">
      <c r="A636" s="5" t="s">
        <v>1592</v>
      </c>
      <c r="B636" s="5" t="s">
        <v>1593</v>
      </c>
      <c r="F636" s="5">
        <v>0</v>
      </c>
      <c r="G636" s="5">
        <v>663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1594</v>
      </c>
      <c r="B637" s="5" t="s">
        <v>1595</v>
      </c>
      <c r="F637" s="5">
        <v>0</v>
      </c>
      <c r="G637" s="5">
        <v>291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</row>
    <row r="638" spans="1:19" x14ac:dyDescent="0.25">
      <c r="A638" s="5" t="s">
        <v>1596</v>
      </c>
      <c r="B638" s="5" t="s">
        <v>1597</v>
      </c>
      <c r="F638" s="5">
        <v>0</v>
      </c>
      <c r="G638" s="5">
        <v>510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</row>
    <row r="639" spans="1:19" x14ac:dyDescent="0.25">
      <c r="A639" s="5" t="s">
        <v>1598</v>
      </c>
      <c r="B639" s="5" t="s">
        <v>1599</v>
      </c>
      <c r="F639" s="5">
        <v>0</v>
      </c>
      <c r="G639" s="5">
        <v>602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1600</v>
      </c>
      <c r="B640" s="5" t="s">
        <v>1601</v>
      </c>
      <c r="F640" s="5">
        <v>0</v>
      </c>
      <c r="G640" s="5">
        <v>415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1602</v>
      </c>
      <c r="B641" s="5" t="s">
        <v>1603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</row>
    <row r="642" spans="1:19" x14ac:dyDescent="0.25">
      <c r="A642" s="5" t="s">
        <v>1604</v>
      </c>
      <c r="B642" s="5" t="s">
        <v>1605</v>
      </c>
      <c r="F642" s="5">
        <v>0</v>
      </c>
      <c r="G642" s="5">
        <v>441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1606</v>
      </c>
      <c r="B643" s="5" t="s">
        <v>1607</v>
      </c>
      <c r="F643" s="5">
        <v>0</v>
      </c>
      <c r="G643" s="5">
        <v>418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1608</v>
      </c>
      <c r="B644" s="5" t="s">
        <v>1609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</row>
    <row r="645" spans="1:19" x14ac:dyDescent="0.25">
      <c r="A645" s="5" t="s">
        <v>1610</v>
      </c>
      <c r="B645" s="5" t="s">
        <v>1611</v>
      </c>
      <c r="F645" s="5">
        <v>0</v>
      </c>
      <c r="G645" s="5">
        <v>449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1612</v>
      </c>
      <c r="B646" s="5" t="s">
        <v>1613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1614</v>
      </c>
      <c r="B647" s="5" t="s">
        <v>1615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1616</v>
      </c>
      <c r="B648" s="5" t="s">
        <v>1617</v>
      </c>
      <c r="F648" s="5">
        <v>0</v>
      </c>
      <c r="G648" s="5">
        <v>514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1618</v>
      </c>
      <c r="B649" s="5" t="s">
        <v>1619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x14ac:dyDescent="0.25">
      <c r="A650" s="5" t="s">
        <v>1620</v>
      </c>
      <c r="B650" s="5" t="s">
        <v>1621</v>
      </c>
      <c r="C650" s="5">
        <v>44631.111215277779</v>
      </c>
      <c r="D650" s="5">
        <v>44631.132037037038</v>
      </c>
      <c r="E650" s="5" t="s">
        <v>454</v>
      </c>
      <c r="F650" s="5">
        <v>558</v>
      </c>
      <c r="G650" s="5">
        <v>518</v>
      </c>
      <c r="H650" s="5">
        <v>12.49</v>
      </c>
      <c r="I650" s="5">
        <v>833</v>
      </c>
      <c r="J650" s="5">
        <v>639</v>
      </c>
      <c r="K650" s="5">
        <v>310</v>
      </c>
      <c r="L650" s="5">
        <v>117</v>
      </c>
      <c r="M650" s="5">
        <v>80</v>
      </c>
      <c r="N650" s="5">
        <v>79</v>
      </c>
      <c r="O650" s="5">
        <v>62</v>
      </c>
      <c r="P650" s="5">
        <v>32.700000000000003</v>
      </c>
      <c r="Q650" s="5">
        <v>25</v>
      </c>
      <c r="R650" s="5">
        <v>0</v>
      </c>
      <c r="S650" s="5">
        <v>0</v>
      </c>
    </row>
    <row r="651" spans="1:19" x14ac:dyDescent="0.25">
      <c r="A651" s="5" t="s">
        <v>87</v>
      </c>
      <c r="B651" s="5" t="s">
        <v>1622</v>
      </c>
      <c r="C651" s="5">
        <v>44630.104629629626</v>
      </c>
      <c r="D651" s="5">
        <v>44630.125462962962</v>
      </c>
      <c r="E651" s="5" t="s">
        <v>454</v>
      </c>
      <c r="F651" s="5">
        <v>303</v>
      </c>
      <c r="G651" s="5">
        <v>0</v>
      </c>
      <c r="H651" s="5">
        <v>9.83</v>
      </c>
      <c r="I651" s="5">
        <v>0</v>
      </c>
      <c r="J651" s="5">
        <v>345</v>
      </c>
      <c r="K651" s="5">
        <v>168</v>
      </c>
      <c r="L651" s="5">
        <v>116</v>
      </c>
      <c r="M651" s="5">
        <v>79</v>
      </c>
      <c r="N651" s="5">
        <v>69</v>
      </c>
      <c r="O651" s="5">
        <v>48</v>
      </c>
      <c r="P651" s="5">
        <v>26.2</v>
      </c>
      <c r="Q651" s="5">
        <v>19.600000000000001</v>
      </c>
      <c r="R651" s="5">
        <v>165</v>
      </c>
      <c r="S651" s="5">
        <v>141</v>
      </c>
    </row>
    <row r="652" spans="1:19" x14ac:dyDescent="0.25">
      <c r="A652" s="5" t="s">
        <v>1623</v>
      </c>
      <c r="B652" s="5" t="s">
        <v>1624</v>
      </c>
      <c r="F652" s="5">
        <v>0</v>
      </c>
      <c r="G652" s="5">
        <v>304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</row>
    <row r="653" spans="1:19" x14ac:dyDescent="0.25">
      <c r="A653" s="5" t="s">
        <v>81</v>
      </c>
      <c r="B653" s="5" t="s">
        <v>1625</v>
      </c>
      <c r="C653" s="5">
        <v>44631.026631944442</v>
      </c>
      <c r="D653" s="5">
        <v>44631.047453703701</v>
      </c>
      <c r="E653" s="5" t="s">
        <v>454</v>
      </c>
      <c r="F653" s="5">
        <v>356</v>
      </c>
      <c r="G653" s="5">
        <v>432</v>
      </c>
      <c r="H653" s="5">
        <v>10.45</v>
      </c>
      <c r="I653" s="5">
        <v>621</v>
      </c>
      <c r="J653" s="5">
        <v>418</v>
      </c>
      <c r="K653" s="5">
        <v>198</v>
      </c>
      <c r="L653" s="5">
        <v>122</v>
      </c>
      <c r="M653" s="5">
        <v>80</v>
      </c>
      <c r="N653" s="5">
        <v>77</v>
      </c>
      <c r="O653" s="5">
        <v>51</v>
      </c>
      <c r="P653" s="5">
        <v>28.1</v>
      </c>
      <c r="Q653" s="5">
        <v>20.9</v>
      </c>
      <c r="R653" s="5">
        <v>192</v>
      </c>
      <c r="S653" s="5">
        <v>179</v>
      </c>
    </row>
    <row r="654" spans="1:19" x14ac:dyDescent="0.25">
      <c r="A654" s="5" t="s">
        <v>1626</v>
      </c>
      <c r="B654" s="5" t="s">
        <v>1627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x14ac:dyDescent="0.25">
      <c r="A655" s="5" t="s">
        <v>1628</v>
      </c>
      <c r="B655" s="5" t="s">
        <v>1629</v>
      </c>
      <c r="F655" s="5">
        <v>0</v>
      </c>
      <c r="G655" s="5">
        <v>472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</row>
    <row r="656" spans="1:19" x14ac:dyDescent="0.25">
      <c r="A656" s="5" t="s">
        <v>266</v>
      </c>
      <c r="B656" s="5" t="s">
        <v>1630</v>
      </c>
      <c r="C656" s="5">
        <v>44630.625844907408</v>
      </c>
      <c r="D656" s="5">
        <v>44630.646643518521</v>
      </c>
      <c r="E656" s="5" t="s">
        <v>454</v>
      </c>
      <c r="F656" s="5">
        <v>491</v>
      </c>
      <c r="G656" s="5">
        <v>578</v>
      </c>
      <c r="H656" s="5">
        <v>11.96</v>
      </c>
      <c r="I656" s="5">
        <v>675</v>
      </c>
      <c r="J656" s="5">
        <v>615</v>
      </c>
      <c r="K656" s="5">
        <v>273</v>
      </c>
      <c r="L656" s="5">
        <v>114</v>
      </c>
      <c r="M656" s="5">
        <v>79</v>
      </c>
      <c r="N656" s="5">
        <v>87</v>
      </c>
      <c r="O656" s="5">
        <v>59</v>
      </c>
      <c r="P656" s="5">
        <v>32.299999999999997</v>
      </c>
      <c r="Q656" s="5">
        <v>23.9</v>
      </c>
      <c r="R656" s="5">
        <v>0</v>
      </c>
      <c r="S656" s="5">
        <v>0</v>
      </c>
    </row>
    <row r="657" spans="1:19" x14ac:dyDescent="0.25">
      <c r="A657" s="5" t="s">
        <v>1631</v>
      </c>
      <c r="B657" s="5" t="s">
        <v>1632</v>
      </c>
      <c r="F657" s="5">
        <v>0</v>
      </c>
      <c r="G657" s="5">
        <v>391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47</v>
      </c>
      <c r="B658" s="5" t="s">
        <v>1633</v>
      </c>
      <c r="C658" s="5">
        <v>44630.800798611112</v>
      </c>
      <c r="D658" s="5">
        <v>44630.821620370371</v>
      </c>
      <c r="E658" s="5" t="s">
        <v>454</v>
      </c>
      <c r="F658" s="5">
        <v>526</v>
      </c>
      <c r="G658" s="5">
        <v>542</v>
      </c>
      <c r="H658" s="5">
        <v>12.33</v>
      </c>
      <c r="I658" s="5">
        <v>0</v>
      </c>
      <c r="J658" s="5">
        <v>460</v>
      </c>
      <c r="K658" s="5">
        <v>292</v>
      </c>
      <c r="L658" s="5">
        <v>91</v>
      </c>
      <c r="M658" s="5">
        <v>78</v>
      </c>
      <c r="N658" s="5">
        <v>90</v>
      </c>
      <c r="O658" s="5">
        <v>60</v>
      </c>
      <c r="P658" s="5">
        <v>29.1</v>
      </c>
      <c r="Q658" s="5">
        <v>24.7</v>
      </c>
      <c r="R658" s="5">
        <v>172</v>
      </c>
      <c r="S658" s="5">
        <v>157</v>
      </c>
    </row>
    <row r="659" spans="1:19" x14ac:dyDescent="0.25">
      <c r="A659" s="5" t="s">
        <v>37</v>
      </c>
      <c r="B659" s="5" t="s">
        <v>1634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</row>
    <row r="660" spans="1:19" x14ac:dyDescent="0.25">
      <c r="A660" s="5" t="s">
        <v>1635</v>
      </c>
      <c r="B660" s="5" t="s">
        <v>1636</v>
      </c>
      <c r="F660" s="5">
        <v>0</v>
      </c>
      <c r="G660" s="5">
        <v>303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</row>
    <row r="661" spans="1:19" x14ac:dyDescent="0.25">
      <c r="A661" s="5" t="s">
        <v>164</v>
      </c>
      <c r="B661" s="5" t="s">
        <v>1637</v>
      </c>
      <c r="C661" s="5">
        <v>44629.905034722222</v>
      </c>
      <c r="D661" s="5">
        <v>44629.925833333335</v>
      </c>
      <c r="E661" s="5" t="s">
        <v>454</v>
      </c>
      <c r="F661" s="5">
        <v>409</v>
      </c>
      <c r="G661" s="5">
        <v>443</v>
      </c>
      <c r="H661" s="5">
        <v>11.11</v>
      </c>
      <c r="I661" s="5">
        <v>531</v>
      </c>
      <c r="J661" s="5">
        <v>421</v>
      </c>
      <c r="K661" s="5">
        <v>227</v>
      </c>
      <c r="L661" s="5">
        <v>125</v>
      </c>
      <c r="M661" s="5">
        <v>81</v>
      </c>
      <c r="N661" s="5">
        <v>81</v>
      </c>
      <c r="O661" s="5">
        <v>54</v>
      </c>
      <c r="P661" s="5">
        <v>28.2</v>
      </c>
      <c r="Q661" s="5">
        <v>22.2</v>
      </c>
      <c r="R661" s="5">
        <v>0</v>
      </c>
      <c r="S661" s="5">
        <v>0</v>
      </c>
    </row>
    <row r="662" spans="1:19" x14ac:dyDescent="0.25">
      <c r="A662" s="5" t="s">
        <v>236</v>
      </c>
      <c r="B662" s="5" t="s">
        <v>1638</v>
      </c>
      <c r="C662" s="5">
        <v>44630.129374999997</v>
      </c>
      <c r="D662" s="5">
        <v>44630.150196759256</v>
      </c>
      <c r="E662" s="5" t="s">
        <v>454</v>
      </c>
      <c r="F662" s="5">
        <v>377</v>
      </c>
      <c r="G662" s="5">
        <v>0</v>
      </c>
      <c r="H662" s="5">
        <v>10.73</v>
      </c>
      <c r="I662" s="5">
        <v>0</v>
      </c>
      <c r="J662" s="5">
        <v>389</v>
      </c>
      <c r="K662" s="5">
        <v>209</v>
      </c>
      <c r="L662" s="5">
        <v>118</v>
      </c>
      <c r="M662" s="5">
        <v>80</v>
      </c>
      <c r="N662" s="5">
        <v>72</v>
      </c>
      <c r="O662" s="5">
        <v>52</v>
      </c>
      <c r="P662" s="5">
        <v>27.4</v>
      </c>
      <c r="Q662" s="5">
        <v>21.4</v>
      </c>
      <c r="R662" s="5">
        <v>176</v>
      </c>
      <c r="S662" s="5">
        <v>153</v>
      </c>
    </row>
    <row r="663" spans="1:19" x14ac:dyDescent="0.25">
      <c r="A663" s="5" t="s">
        <v>93</v>
      </c>
      <c r="B663" s="5" t="s">
        <v>1639</v>
      </c>
      <c r="C663" s="5">
        <v>44631.49590277778</v>
      </c>
      <c r="D663" s="5">
        <v>44631.516724537039</v>
      </c>
      <c r="E663" s="5" t="s">
        <v>454</v>
      </c>
      <c r="F663" s="5">
        <v>205</v>
      </c>
      <c r="G663" s="5">
        <v>0</v>
      </c>
      <c r="H663" s="5">
        <v>8.4499999999999993</v>
      </c>
      <c r="I663" s="5">
        <v>485</v>
      </c>
      <c r="J663" s="5">
        <v>330</v>
      </c>
      <c r="K663" s="5">
        <v>114</v>
      </c>
      <c r="L663" s="5">
        <v>97</v>
      </c>
      <c r="M663" s="5">
        <v>80</v>
      </c>
      <c r="N663" s="5">
        <v>73</v>
      </c>
      <c r="O663" s="5">
        <v>41</v>
      </c>
      <c r="P663" s="5">
        <v>25.8</v>
      </c>
      <c r="Q663" s="5">
        <v>16.899999999999999</v>
      </c>
      <c r="R663" s="5">
        <v>179</v>
      </c>
      <c r="S663" s="5">
        <v>159</v>
      </c>
    </row>
    <row r="664" spans="1:19" x14ac:dyDescent="0.25">
      <c r="A664" s="5" t="s">
        <v>1640</v>
      </c>
      <c r="B664" s="5" t="s">
        <v>1641</v>
      </c>
      <c r="F664" s="5">
        <v>0</v>
      </c>
      <c r="G664" s="5">
        <v>560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316</v>
      </c>
      <c r="B665" s="5" t="s">
        <v>1642</v>
      </c>
      <c r="C665" s="5">
        <v>44630.808541666665</v>
      </c>
      <c r="D665" s="5">
        <v>44630.829363425924</v>
      </c>
      <c r="E665" s="5" t="s">
        <v>454</v>
      </c>
      <c r="F665" s="5">
        <v>460</v>
      </c>
      <c r="G665" s="5">
        <v>0</v>
      </c>
      <c r="H665" s="5">
        <v>11.13</v>
      </c>
      <c r="I665" s="5">
        <v>597</v>
      </c>
      <c r="J665" s="5">
        <v>518</v>
      </c>
      <c r="K665" s="5">
        <v>256</v>
      </c>
      <c r="L665" s="5">
        <v>113</v>
      </c>
      <c r="M665" s="5">
        <v>76</v>
      </c>
      <c r="N665" s="5">
        <v>94</v>
      </c>
      <c r="O665" s="5">
        <v>58</v>
      </c>
      <c r="P665" s="5">
        <v>30.4</v>
      </c>
      <c r="Q665" s="5">
        <v>22.3</v>
      </c>
      <c r="R665" s="5">
        <v>181</v>
      </c>
      <c r="S665" s="5">
        <v>164</v>
      </c>
    </row>
    <row r="666" spans="1:19" x14ac:dyDescent="0.25">
      <c r="A666" s="5" t="s">
        <v>1643</v>
      </c>
      <c r="B666" s="5" t="s">
        <v>1644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</row>
    <row r="667" spans="1:19" x14ac:dyDescent="0.25">
      <c r="A667" s="5" t="s">
        <v>1645</v>
      </c>
      <c r="B667" s="5" t="s">
        <v>1646</v>
      </c>
      <c r="F667" s="5">
        <v>0</v>
      </c>
      <c r="G667" s="5">
        <v>270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</row>
    <row r="668" spans="1:19" x14ac:dyDescent="0.25">
      <c r="A668" s="5" t="s">
        <v>1647</v>
      </c>
      <c r="B668" s="5" t="s">
        <v>1648</v>
      </c>
      <c r="F668" s="5">
        <v>0</v>
      </c>
      <c r="G668" s="5">
        <v>415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1649</v>
      </c>
      <c r="B669" s="5" t="s">
        <v>1650</v>
      </c>
      <c r="F669" s="5">
        <v>0</v>
      </c>
      <c r="G669" s="5">
        <v>356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1651</v>
      </c>
      <c r="B670" s="5" t="s">
        <v>1652</v>
      </c>
      <c r="F670" s="5">
        <v>0</v>
      </c>
      <c r="G670" s="5">
        <v>420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1653</v>
      </c>
      <c r="B671" s="5" t="s">
        <v>1654</v>
      </c>
      <c r="F671" s="5">
        <v>0</v>
      </c>
      <c r="G671" s="5">
        <v>436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</row>
    <row r="672" spans="1:19" x14ac:dyDescent="0.25">
      <c r="A672" s="5" t="s">
        <v>1655</v>
      </c>
      <c r="B672" s="5" t="s">
        <v>1656</v>
      </c>
      <c r="F672" s="5">
        <v>0</v>
      </c>
      <c r="G672" s="5">
        <v>512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x14ac:dyDescent="0.25">
      <c r="A673" s="5" t="s">
        <v>1657</v>
      </c>
      <c r="B673" s="5" t="s">
        <v>1658</v>
      </c>
      <c r="F673" s="5">
        <v>0</v>
      </c>
      <c r="G673" s="5">
        <v>322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1659</v>
      </c>
      <c r="B674" s="5" t="s">
        <v>1660</v>
      </c>
      <c r="F674" s="5">
        <v>0</v>
      </c>
      <c r="G674" s="5">
        <v>429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1661</v>
      </c>
      <c r="B675" s="5" t="s">
        <v>1662</v>
      </c>
      <c r="C675" s="5">
        <v>44629.989305555559</v>
      </c>
      <c r="D675" s="5">
        <v>44630.010115740741</v>
      </c>
      <c r="E675" s="5" t="s">
        <v>454</v>
      </c>
      <c r="F675" s="5">
        <v>389</v>
      </c>
      <c r="G675" s="5">
        <v>0</v>
      </c>
      <c r="H675" s="5">
        <v>10.93</v>
      </c>
      <c r="I675" s="5">
        <v>460</v>
      </c>
      <c r="J675" s="5">
        <v>386</v>
      </c>
      <c r="K675" s="5">
        <v>216</v>
      </c>
      <c r="L675" s="5">
        <v>110</v>
      </c>
      <c r="M675" s="5">
        <v>77</v>
      </c>
      <c r="N675" s="5">
        <v>70</v>
      </c>
      <c r="O675" s="5">
        <v>54</v>
      </c>
      <c r="P675" s="5">
        <v>27.3</v>
      </c>
      <c r="Q675" s="5">
        <v>21.9</v>
      </c>
      <c r="R675" s="5">
        <v>172</v>
      </c>
      <c r="S675" s="5">
        <v>151</v>
      </c>
    </row>
    <row r="676" spans="1:19" x14ac:dyDescent="0.25">
      <c r="A676" s="5" t="s">
        <v>1663</v>
      </c>
      <c r="B676" s="5" t="s">
        <v>1664</v>
      </c>
      <c r="F676" s="5">
        <v>0</v>
      </c>
      <c r="G676" s="5">
        <v>457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1665</v>
      </c>
      <c r="B677" s="5" t="s">
        <v>1666</v>
      </c>
      <c r="F677" s="5">
        <v>0</v>
      </c>
      <c r="G677" s="5">
        <v>309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1667</v>
      </c>
      <c r="B678" s="5" t="s">
        <v>1668</v>
      </c>
      <c r="F678" s="5">
        <v>0</v>
      </c>
      <c r="G678" s="5">
        <v>545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1669</v>
      </c>
      <c r="B679" s="5" t="s">
        <v>1670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95</v>
      </c>
      <c r="B680" s="5" t="s">
        <v>1671</v>
      </c>
      <c r="C680" s="5">
        <v>44630.064039351855</v>
      </c>
      <c r="D680" s="5">
        <v>44630.084861111114</v>
      </c>
      <c r="E680" s="5" t="s">
        <v>454</v>
      </c>
      <c r="F680" s="5">
        <v>603</v>
      </c>
      <c r="G680" s="5">
        <v>621</v>
      </c>
      <c r="H680" s="5">
        <v>12.96</v>
      </c>
      <c r="I680" s="5">
        <v>562</v>
      </c>
      <c r="J680" s="5">
        <v>504</v>
      </c>
      <c r="K680" s="5">
        <v>335</v>
      </c>
      <c r="L680" s="5">
        <v>111</v>
      </c>
      <c r="M680" s="5">
        <v>82</v>
      </c>
      <c r="N680" s="5">
        <v>92</v>
      </c>
      <c r="O680" s="5">
        <v>64</v>
      </c>
      <c r="P680" s="5">
        <v>30.1</v>
      </c>
      <c r="Q680" s="5">
        <v>25.9</v>
      </c>
      <c r="R680" s="5">
        <v>182</v>
      </c>
      <c r="S680" s="5">
        <v>174</v>
      </c>
    </row>
    <row r="681" spans="1:19" x14ac:dyDescent="0.25">
      <c r="A681" s="5" t="s">
        <v>1672</v>
      </c>
      <c r="B681" s="5" t="s">
        <v>1673</v>
      </c>
      <c r="F681" s="5">
        <v>0</v>
      </c>
      <c r="G681" s="5">
        <v>323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1674</v>
      </c>
      <c r="B682" s="5" t="s">
        <v>1675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1676</v>
      </c>
      <c r="B683" s="5" t="s">
        <v>1677</v>
      </c>
      <c r="F683" s="5">
        <v>0</v>
      </c>
      <c r="G683" s="5">
        <v>402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1678</v>
      </c>
      <c r="B684" s="5" t="s">
        <v>1679</v>
      </c>
      <c r="F684" s="5">
        <v>0</v>
      </c>
      <c r="G684" s="5">
        <v>492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</row>
    <row r="685" spans="1:19" x14ac:dyDescent="0.25">
      <c r="A685" s="5" t="s">
        <v>162</v>
      </c>
      <c r="B685" s="5" t="s">
        <v>1680</v>
      </c>
      <c r="C685" s="5">
        <v>44630.01425925926</v>
      </c>
      <c r="D685" s="5">
        <v>44630.035057870373</v>
      </c>
      <c r="E685" s="5" t="s">
        <v>454</v>
      </c>
      <c r="F685" s="5">
        <v>367</v>
      </c>
      <c r="G685" s="5">
        <v>0</v>
      </c>
      <c r="H685" s="5">
        <v>10.7</v>
      </c>
      <c r="I685" s="5">
        <v>523</v>
      </c>
      <c r="J685" s="5">
        <v>339</v>
      </c>
      <c r="K685" s="5">
        <v>204</v>
      </c>
      <c r="L685" s="5">
        <v>117</v>
      </c>
      <c r="M685" s="5">
        <v>80</v>
      </c>
      <c r="N685" s="5">
        <v>68</v>
      </c>
      <c r="O685" s="5">
        <v>52</v>
      </c>
      <c r="P685" s="5">
        <v>26.1</v>
      </c>
      <c r="Q685" s="5">
        <v>21.4</v>
      </c>
      <c r="R685" s="5">
        <v>165</v>
      </c>
      <c r="S685" s="5">
        <v>153</v>
      </c>
    </row>
    <row r="686" spans="1:19" x14ac:dyDescent="0.25">
      <c r="A686" s="5" t="s">
        <v>1681</v>
      </c>
      <c r="B686" s="5" t="s">
        <v>1682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1683</v>
      </c>
      <c r="B687" s="5" t="s">
        <v>1684</v>
      </c>
      <c r="F687" s="5">
        <v>0</v>
      </c>
      <c r="G687" s="5">
        <v>466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1685</v>
      </c>
      <c r="B688" s="5" t="s">
        <v>1686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1687</v>
      </c>
      <c r="B689" s="5" t="s">
        <v>1688</v>
      </c>
      <c r="F689" s="5">
        <v>0</v>
      </c>
      <c r="G689" s="5">
        <v>461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1689</v>
      </c>
      <c r="B690" s="5" t="s">
        <v>1690</v>
      </c>
      <c r="F690" s="5">
        <v>0</v>
      </c>
      <c r="G690" s="5">
        <v>387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1691</v>
      </c>
      <c r="B691" s="5" t="s">
        <v>1692</v>
      </c>
      <c r="F691" s="5">
        <v>0</v>
      </c>
      <c r="G691" s="5">
        <v>354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342</v>
      </c>
      <c r="B692" s="5" t="s">
        <v>1693</v>
      </c>
      <c r="C692" s="5">
        <v>44631.095601851855</v>
      </c>
      <c r="D692" s="5">
        <v>44631.116446759261</v>
      </c>
      <c r="E692" s="5" t="s">
        <v>454</v>
      </c>
      <c r="F692" s="5">
        <v>396</v>
      </c>
      <c r="G692" s="5">
        <v>612</v>
      </c>
      <c r="H692" s="5">
        <v>10.95</v>
      </c>
      <c r="I692" s="5">
        <v>0</v>
      </c>
      <c r="J692" s="5">
        <v>410</v>
      </c>
      <c r="K692" s="5">
        <v>220</v>
      </c>
      <c r="L692" s="5">
        <v>111</v>
      </c>
      <c r="M692" s="5">
        <v>81</v>
      </c>
      <c r="N692" s="5">
        <v>68</v>
      </c>
      <c r="O692" s="5">
        <v>52</v>
      </c>
      <c r="P692" s="5">
        <v>27.9</v>
      </c>
      <c r="Q692" s="5">
        <v>21.9</v>
      </c>
      <c r="R692" s="5">
        <v>157</v>
      </c>
      <c r="S692" s="5">
        <v>132</v>
      </c>
    </row>
    <row r="693" spans="1:19" x14ac:dyDescent="0.25">
      <c r="A693" s="5" t="s">
        <v>1694</v>
      </c>
      <c r="B693" s="5" t="s">
        <v>1695</v>
      </c>
      <c r="F693" s="5">
        <v>0</v>
      </c>
      <c r="G693" s="5">
        <v>420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1696</v>
      </c>
      <c r="B694" s="5" t="s">
        <v>1697</v>
      </c>
      <c r="F694" s="5">
        <v>0</v>
      </c>
      <c r="G694" s="5">
        <v>611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</row>
    <row r="695" spans="1:19" x14ac:dyDescent="0.25">
      <c r="A695" s="5" t="s">
        <v>1698</v>
      </c>
      <c r="B695" s="5" t="s">
        <v>1699</v>
      </c>
      <c r="F695" s="5">
        <v>0</v>
      </c>
      <c r="G695" s="5">
        <v>230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160</v>
      </c>
      <c r="B696" s="5" t="s">
        <v>1700</v>
      </c>
      <c r="C696" s="5">
        <v>44629.963622685187</v>
      </c>
      <c r="D696" s="5">
        <v>44629.9844212963</v>
      </c>
      <c r="E696" s="5" t="s">
        <v>454</v>
      </c>
      <c r="F696" s="5">
        <v>312</v>
      </c>
      <c r="G696" s="5">
        <v>0</v>
      </c>
      <c r="H696" s="5">
        <v>9.1999999999999993</v>
      </c>
      <c r="I696" s="5">
        <v>433</v>
      </c>
      <c r="J696" s="5">
        <v>712</v>
      </c>
      <c r="K696" s="5">
        <v>173</v>
      </c>
      <c r="L696" s="5">
        <v>123</v>
      </c>
      <c r="M696" s="5">
        <v>80</v>
      </c>
      <c r="N696" s="5">
        <v>92</v>
      </c>
      <c r="O696" s="5">
        <v>43</v>
      </c>
      <c r="P696" s="5">
        <v>34</v>
      </c>
      <c r="Q696" s="5">
        <v>18.399999999999999</v>
      </c>
      <c r="R696" s="5">
        <v>0</v>
      </c>
      <c r="S696" s="5">
        <v>0</v>
      </c>
    </row>
    <row r="697" spans="1:19" x14ac:dyDescent="0.25">
      <c r="A697" s="5" t="s">
        <v>1701</v>
      </c>
      <c r="B697" s="5" t="s">
        <v>1702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1703</v>
      </c>
      <c r="B698" s="5" t="s">
        <v>1704</v>
      </c>
      <c r="F698" s="5">
        <v>0</v>
      </c>
      <c r="G698" s="5">
        <v>458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1705</v>
      </c>
      <c r="B699" s="5" t="s">
        <v>1706</v>
      </c>
      <c r="F699" s="5">
        <v>0</v>
      </c>
      <c r="G699" s="5">
        <v>472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1707</v>
      </c>
      <c r="B700" s="5" t="s">
        <v>1708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1709</v>
      </c>
      <c r="B701" s="5" t="s">
        <v>1710</v>
      </c>
      <c r="F701" s="5">
        <v>0</v>
      </c>
      <c r="G701" s="5">
        <v>713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1711</v>
      </c>
      <c r="B702" s="5" t="s">
        <v>1712</v>
      </c>
      <c r="F702" s="5">
        <v>0</v>
      </c>
      <c r="G702" s="5">
        <v>331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</row>
    <row r="703" spans="1:19" x14ac:dyDescent="0.25">
      <c r="A703" s="5" t="s">
        <v>1713</v>
      </c>
      <c r="B703" s="5" t="s">
        <v>1714</v>
      </c>
      <c r="F703" s="5">
        <v>0</v>
      </c>
      <c r="G703" s="5">
        <v>506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1715</v>
      </c>
      <c r="B704" s="5" t="s">
        <v>1716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1717</v>
      </c>
      <c r="B705" s="5" t="s">
        <v>1718</v>
      </c>
      <c r="F705" s="5">
        <v>0</v>
      </c>
      <c r="G705" s="5">
        <v>438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1719</v>
      </c>
      <c r="B706" s="5" t="s">
        <v>1720</v>
      </c>
      <c r="F706" s="5">
        <v>0</v>
      </c>
      <c r="G706" s="5">
        <v>400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1721</v>
      </c>
      <c r="B707" s="5" t="s">
        <v>1722</v>
      </c>
      <c r="F707" s="5">
        <v>0</v>
      </c>
      <c r="G707" s="5">
        <v>360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</row>
    <row r="708" spans="1:19" x14ac:dyDescent="0.25">
      <c r="A708" s="5" t="s">
        <v>1723</v>
      </c>
      <c r="B708" s="5" t="s">
        <v>1724</v>
      </c>
      <c r="F708" s="5">
        <v>0</v>
      </c>
      <c r="G708" s="5">
        <v>330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1725</v>
      </c>
      <c r="B709" s="5" t="s">
        <v>1726</v>
      </c>
      <c r="F709" s="5">
        <v>0</v>
      </c>
      <c r="G709" s="5">
        <v>475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</row>
    <row r="710" spans="1:19" x14ac:dyDescent="0.25">
      <c r="A710" s="5" t="s">
        <v>1727</v>
      </c>
      <c r="B710" s="5" t="s">
        <v>1728</v>
      </c>
      <c r="F710" s="5">
        <v>0</v>
      </c>
      <c r="G710" s="5">
        <v>439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1729</v>
      </c>
      <c r="B711" s="5" t="s">
        <v>1730</v>
      </c>
      <c r="F711" s="5">
        <v>0</v>
      </c>
      <c r="G711" s="5">
        <v>404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</row>
    <row r="712" spans="1:19" x14ac:dyDescent="0.25">
      <c r="A712" s="5" t="s">
        <v>1731</v>
      </c>
      <c r="B712" s="5" t="s">
        <v>1732</v>
      </c>
      <c r="F712" s="5">
        <v>0</v>
      </c>
      <c r="G712" s="5">
        <v>411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1733</v>
      </c>
      <c r="B713" s="5" t="s">
        <v>1734</v>
      </c>
      <c r="F713" s="5">
        <v>0</v>
      </c>
      <c r="G713" s="5">
        <v>301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1735</v>
      </c>
      <c r="B714" s="5" t="s">
        <v>1736</v>
      </c>
      <c r="F714" s="5">
        <v>0</v>
      </c>
      <c r="G714" s="5">
        <v>458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1737</v>
      </c>
      <c r="B715" s="5" t="s">
        <v>1738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1739</v>
      </c>
      <c r="B716" s="5" t="s">
        <v>1740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1741</v>
      </c>
      <c r="B717" s="5" t="s">
        <v>1742</v>
      </c>
      <c r="F717" s="5">
        <v>0</v>
      </c>
      <c r="G717" s="5">
        <v>546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1743</v>
      </c>
      <c r="B718" s="5" t="s">
        <v>1744</v>
      </c>
      <c r="F718" s="5">
        <v>0</v>
      </c>
      <c r="G718" s="5">
        <v>364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362</v>
      </c>
      <c r="B719" s="5" t="s">
        <v>1745</v>
      </c>
      <c r="C719" s="5">
        <v>44630.477453703701</v>
      </c>
      <c r="D719" s="5">
        <v>44630.498310185183</v>
      </c>
      <c r="E719" s="5" t="s">
        <v>454</v>
      </c>
      <c r="F719" s="5">
        <v>344</v>
      </c>
      <c r="G719" s="5">
        <v>0</v>
      </c>
      <c r="H719" s="5">
        <v>10.47</v>
      </c>
      <c r="I719" s="5">
        <v>0</v>
      </c>
      <c r="J719" s="5">
        <v>330</v>
      </c>
      <c r="K719" s="5">
        <v>191</v>
      </c>
      <c r="L719" s="5">
        <v>106</v>
      </c>
      <c r="M719" s="5">
        <v>78</v>
      </c>
      <c r="N719" s="5">
        <v>65</v>
      </c>
      <c r="O719" s="5">
        <v>46</v>
      </c>
      <c r="P719" s="5">
        <v>25.8</v>
      </c>
      <c r="Q719" s="5">
        <v>20.9</v>
      </c>
      <c r="R719" s="5">
        <v>169</v>
      </c>
      <c r="S719" s="5">
        <v>157</v>
      </c>
    </row>
    <row r="720" spans="1:19" x14ac:dyDescent="0.25">
      <c r="A720" s="5" t="s">
        <v>284</v>
      </c>
      <c r="B720" s="5" t="s">
        <v>1746</v>
      </c>
      <c r="C720" s="5">
        <v>44630.730983796297</v>
      </c>
      <c r="D720" s="5">
        <v>44630.751805555556</v>
      </c>
      <c r="E720" s="5" t="s">
        <v>454</v>
      </c>
      <c r="F720" s="5">
        <v>445</v>
      </c>
      <c r="G720" s="5">
        <v>403</v>
      </c>
      <c r="H720" s="5">
        <v>11.48</v>
      </c>
      <c r="I720" s="5">
        <v>615</v>
      </c>
      <c r="J720" s="5">
        <v>574</v>
      </c>
      <c r="K720" s="5">
        <v>247</v>
      </c>
      <c r="L720" s="5">
        <v>124</v>
      </c>
      <c r="M720" s="5">
        <v>75</v>
      </c>
      <c r="N720" s="5">
        <v>88</v>
      </c>
      <c r="O720" s="5">
        <v>60</v>
      </c>
      <c r="P720" s="5">
        <v>31.5</v>
      </c>
      <c r="Q720" s="5">
        <v>23</v>
      </c>
      <c r="R720" s="5">
        <v>0</v>
      </c>
      <c r="S720" s="5">
        <v>0</v>
      </c>
    </row>
    <row r="721" spans="1:19" x14ac:dyDescent="0.25">
      <c r="A721" s="5" t="s">
        <v>1747</v>
      </c>
      <c r="B721" s="5" t="s">
        <v>1748</v>
      </c>
      <c r="F721" s="5">
        <v>0</v>
      </c>
      <c r="G721" s="5">
        <v>424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1749</v>
      </c>
      <c r="B722" s="5" t="s">
        <v>1750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1751</v>
      </c>
      <c r="B723" s="5" t="s">
        <v>1752</v>
      </c>
      <c r="F723" s="5">
        <v>0</v>
      </c>
      <c r="G723" s="5">
        <v>287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125</v>
      </c>
      <c r="B724" s="5" t="s">
        <v>1753</v>
      </c>
      <c r="C724" s="5">
        <v>44631.13616898148</v>
      </c>
      <c r="D724" s="5">
        <v>44631.15697916667</v>
      </c>
      <c r="E724" s="5" t="s">
        <v>454</v>
      </c>
      <c r="F724" s="5">
        <v>343</v>
      </c>
      <c r="G724" s="5">
        <v>351</v>
      </c>
      <c r="H724" s="5">
        <v>10.32</v>
      </c>
      <c r="I724" s="5">
        <v>477</v>
      </c>
      <c r="J724" s="5">
        <v>413</v>
      </c>
      <c r="K724" s="5">
        <v>190</v>
      </c>
      <c r="L724" s="5">
        <v>111</v>
      </c>
      <c r="M724" s="5">
        <v>75</v>
      </c>
      <c r="N724" s="5">
        <v>75</v>
      </c>
      <c r="O724" s="5">
        <v>53</v>
      </c>
      <c r="P724" s="5">
        <v>28</v>
      </c>
      <c r="Q724" s="5">
        <v>20.6</v>
      </c>
      <c r="R724" s="5">
        <v>0</v>
      </c>
      <c r="S724" s="5">
        <v>0</v>
      </c>
    </row>
    <row r="725" spans="1:19" x14ac:dyDescent="0.25">
      <c r="A725" s="5" t="s">
        <v>1754</v>
      </c>
      <c r="B725" s="5" t="s">
        <v>1755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115</v>
      </c>
      <c r="B726" s="5" t="s">
        <v>1756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306</v>
      </c>
      <c r="B727" s="5" t="s">
        <v>1757</v>
      </c>
      <c r="C727" s="5">
        <v>44630.126562500001</v>
      </c>
      <c r="D727" s="5">
        <v>44630.14739583333</v>
      </c>
      <c r="E727" s="5" t="s">
        <v>454</v>
      </c>
      <c r="F727" s="5">
        <v>497</v>
      </c>
      <c r="G727" s="5">
        <v>468</v>
      </c>
      <c r="H727" s="5">
        <v>12.04</v>
      </c>
      <c r="I727" s="5">
        <v>731</v>
      </c>
      <c r="J727" s="5">
        <v>445</v>
      </c>
      <c r="K727" s="5">
        <v>276</v>
      </c>
      <c r="L727" s="5">
        <v>106</v>
      </c>
      <c r="M727" s="5">
        <v>77</v>
      </c>
      <c r="N727" s="5">
        <v>76</v>
      </c>
      <c r="O727" s="5">
        <v>60</v>
      </c>
      <c r="P727" s="5">
        <v>28.8</v>
      </c>
      <c r="Q727" s="5">
        <v>24.1</v>
      </c>
      <c r="R727" s="5">
        <v>0</v>
      </c>
      <c r="S727" s="5">
        <v>0</v>
      </c>
    </row>
    <row r="728" spans="1:19" x14ac:dyDescent="0.25">
      <c r="A728" s="5" t="s">
        <v>1758</v>
      </c>
      <c r="B728" s="5" t="s">
        <v>1759</v>
      </c>
      <c r="F728" s="5">
        <v>0</v>
      </c>
      <c r="G728" s="5">
        <v>554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1760</v>
      </c>
      <c r="B729" s="5" t="s">
        <v>1761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</row>
    <row r="730" spans="1:19" x14ac:dyDescent="0.25">
      <c r="A730" s="5" t="s">
        <v>1762</v>
      </c>
      <c r="B730" s="5" t="s">
        <v>1763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1764</v>
      </c>
      <c r="B731" s="5" t="s">
        <v>1765</v>
      </c>
      <c r="F731" s="5">
        <v>0</v>
      </c>
      <c r="G731" s="5">
        <v>328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97</v>
      </c>
      <c r="B732" s="5" t="s">
        <v>1766</v>
      </c>
      <c r="C732" s="5">
        <v>44630.08934027778</v>
      </c>
      <c r="D732" s="5">
        <v>44630.110162037039</v>
      </c>
      <c r="E732" s="5" t="s">
        <v>454</v>
      </c>
      <c r="F732" s="5">
        <v>453</v>
      </c>
      <c r="G732" s="5">
        <v>0</v>
      </c>
      <c r="H732" s="5">
        <v>11.55</v>
      </c>
      <c r="I732" s="5">
        <v>520</v>
      </c>
      <c r="J732" s="5">
        <v>476</v>
      </c>
      <c r="K732" s="5">
        <v>252</v>
      </c>
      <c r="L732" s="5">
        <v>119</v>
      </c>
      <c r="M732" s="5">
        <v>81</v>
      </c>
      <c r="N732" s="5">
        <v>84</v>
      </c>
      <c r="O732" s="5">
        <v>56</v>
      </c>
      <c r="P732" s="5">
        <v>29.5</v>
      </c>
      <c r="Q732" s="5">
        <v>23.1</v>
      </c>
      <c r="R732" s="5">
        <v>177</v>
      </c>
      <c r="S732" s="5">
        <v>164</v>
      </c>
    </row>
    <row r="733" spans="1:19" x14ac:dyDescent="0.25">
      <c r="A733" s="5" t="s">
        <v>1767</v>
      </c>
      <c r="B733" s="5" t="s">
        <v>1768</v>
      </c>
      <c r="C733" s="5">
        <v>44630.562916666669</v>
      </c>
      <c r="D733" s="5">
        <v>44630.583738425928</v>
      </c>
      <c r="E733" s="5" t="s">
        <v>454</v>
      </c>
      <c r="F733" s="5">
        <v>494</v>
      </c>
      <c r="G733" s="5">
        <v>0</v>
      </c>
      <c r="H733" s="5">
        <v>11.98</v>
      </c>
      <c r="I733" s="5">
        <v>0</v>
      </c>
      <c r="J733" s="5">
        <v>415</v>
      </c>
      <c r="K733" s="5">
        <v>274</v>
      </c>
      <c r="L733" s="5">
        <v>116</v>
      </c>
      <c r="M733" s="5">
        <v>78</v>
      </c>
      <c r="N733" s="5">
        <v>84</v>
      </c>
      <c r="O733" s="5">
        <v>63</v>
      </c>
      <c r="P733" s="5">
        <v>28.1</v>
      </c>
      <c r="Q733" s="5">
        <v>24</v>
      </c>
      <c r="R733" s="5">
        <v>190</v>
      </c>
      <c r="S733" s="5">
        <v>157</v>
      </c>
    </row>
    <row r="734" spans="1:19" x14ac:dyDescent="0.25">
      <c r="A734" s="5" t="s">
        <v>1769</v>
      </c>
      <c r="B734" s="5" t="s">
        <v>1770</v>
      </c>
      <c r="F734" s="5">
        <v>0</v>
      </c>
      <c r="G734" s="5">
        <v>318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1771</v>
      </c>
      <c r="B735" s="5" t="s">
        <v>1772</v>
      </c>
      <c r="F735" s="5">
        <v>0</v>
      </c>
      <c r="G735" s="5">
        <v>452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1773</v>
      </c>
      <c r="B736" s="5" t="s">
        <v>1774</v>
      </c>
      <c r="F736" s="5">
        <v>0</v>
      </c>
      <c r="G736" s="5">
        <v>403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</row>
    <row r="737" spans="1:19" x14ac:dyDescent="0.25">
      <c r="A737" s="5" t="s">
        <v>220</v>
      </c>
      <c r="B737" s="5" t="s">
        <v>1775</v>
      </c>
      <c r="C737" s="5">
        <v>44630.70140046296</v>
      </c>
      <c r="D737" s="5">
        <v>44630.722222222219</v>
      </c>
      <c r="E737" s="5" t="s">
        <v>454</v>
      </c>
      <c r="F737" s="5">
        <v>334</v>
      </c>
      <c r="G737" s="5">
        <v>0</v>
      </c>
      <c r="H737" s="5">
        <v>10.37</v>
      </c>
      <c r="I737" s="5">
        <v>508</v>
      </c>
      <c r="J737" s="5">
        <v>250</v>
      </c>
      <c r="K737" s="5">
        <v>186</v>
      </c>
      <c r="L737" s="5">
        <v>95</v>
      </c>
      <c r="M737" s="5">
        <v>77</v>
      </c>
      <c r="N737" s="5">
        <v>66</v>
      </c>
      <c r="O737" s="5">
        <v>50</v>
      </c>
      <c r="P737" s="5">
        <v>23.3</v>
      </c>
      <c r="Q737" s="5">
        <v>20.7</v>
      </c>
      <c r="R737" s="5">
        <v>167</v>
      </c>
      <c r="S737" s="5">
        <v>159</v>
      </c>
    </row>
    <row r="738" spans="1:19" x14ac:dyDescent="0.25">
      <c r="A738" s="5" t="s">
        <v>1776</v>
      </c>
      <c r="B738" s="5" t="s">
        <v>1777</v>
      </c>
      <c r="F738" s="5">
        <v>0</v>
      </c>
      <c r="G738" s="5">
        <v>433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1778</v>
      </c>
      <c r="B739" s="5" t="s">
        <v>1779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1780</v>
      </c>
      <c r="B740" s="5" t="s">
        <v>1781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</row>
    <row r="741" spans="1:19" x14ac:dyDescent="0.25">
      <c r="A741" s="5" t="s">
        <v>1782</v>
      </c>
      <c r="B741" s="5" t="s">
        <v>1783</v>
      </c>
      <c r="F741" s="5">
        <v>0</v>
      </c>
      <c r="G741" s="5">
        <v>407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</row>
    <row r="742" spans="1:19" x14ac:dyDescent="0.25">
      <c r="A742" s="5" t="s">
        <v>1784</v>
      </c>
      <c r="B742" s="5" t="s">
        <v>1785</v>
      </c>
      <c r="F742" s="5">
        <v>0</v>
      </c>
      <c r="G742" s="5">
        <v>608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</row>
    <row r="743" spans="1:19" x14ac:dyDescent="0.25">
      <c r="A743" s="5" t="s">
        <v>1786</v>
      </c>
      <c r="B743" s="5" t="s">
        <v>1787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1788</v>
      </c>
      <c r="B744" s="5" t="s">
        <v>1789</v>
      </c>
      <c r="F744" s="5">
        <v>0</v>
      </c>
      <c r="G744" s="5">
        <v>350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91</v>
      </c>
      <c r="B745" s="5" t="s">
        <v>1790</v>
      </c>
      <c r="C745" s="5">
        <v>44630.038298611114</v>
      </c>
      <c r="D745" s="5">
        <v>44630.059108796297</v>
      </c>
      <c r="E745" s="5" t="s">
        <v>454</v>
      </c>
      <c r="F745" s="5">
        <v>571</v>
      </c>
      <c r="G745" s="5">
        <v>618</v>
      </c>
      <c r="H745" s="5">
        <v>12.67</v>
      </c>
      <c r="I745" s="5">
        <v>563</v>
      </c>
      <c r="J745" s="5">
        <v>522</v>
      </c>
      <c r="K745" s="5">
        <v>317</v>
      </c>
      <c r="L745" s="5">
        <v>106</v>
      </c>
      <c r="M745" s="5">
        <v>78</v>
      </c>
      <c r="N745" s="5">
        <v>88</v>
      </c>
      <c r="O745" s="5">
        <v>64</v>
      </c>
      <c r="P745" s="5">
        <v>30.5</v>
      </c>
      <c r="Q745" s="5">
        <v>25.4</v>
      </c>
      <c r="R745" s="5">
        <v>168</v>
      </c>
      <c r="S745" s="5">
        <v>153</v>
      </c>
    </row>
    <row r="746" spans="1:19" x14ac:dyDescent="0.25">
      <c r="A746" s="5" t="s">
        <v>1791</v>
      </c>
      <c r="B746" s="5" t="s">
        <v>1792</v>
      </c>
      <c r="F746" s="5">
        <v>0</v>
      </c>
      <c r="G746" s="5">
        <v>455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99</v>
      </c>
      <c r="B747" s="5" t="s">
        <v>1793</v>
      </c>
      <c r="C747" s="5">
        <v>44630.126851851855</v>
      </c>
      <c r="D747" s="5">
        <v>44630.147662037038</v>
      </c>
      <c r="E747" s="5" t="s">
        <v>454</v>
      </c>
      <c r="F747" s="5">
        <v>337</v>
      </c>
      <c r="G747" s="5">
        <v>406</v>
      </c>
      <c r="H747" s="5">
        <v>10.36</v>
      </c>
      <c r="I747" s="5">
        <v>600</v>
      </c>
      <c r="J747" s="5">
        <v>325</v>
      </c>
      <c r="K747" s="5">
        <v>187</v>
      </c>
      <c r="L747" s="5">
        <v>117</v>
      </c>
      <c r="M747" s="5">
        <v>78</v>
      </c>
      <c r="N747" s="5">
        <v>72</v>
      </c>
      <c r="O747" s="5">
        <v>51</v>
      </c>
      <c r="P747" s="5">
        <v>25.7</v>
      </c>
      <c r="Q747" s="5">
        <v>20.7</v>
      </c>
      <c r="R747" s="5">
        <v>181</v>
      </c>
      <c r="S747" s="5">
        <v>170</v>
      </c>
    </row>
    <row r="748" spans="1:19" x14ac:dyDescent="0.25">
      <c r="A748" s="5" t="s">
        <v>1794</v>
      </c>
      <c r="B748" s="5" t="s">
        <v>1795</v>
      </c>
      <c r="F748" s="5">
        <v>0</v>
      </c>
      <c r="G748" s="5">
        <v>352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1796</v>
      </c>
      <c r="B749" s="5" t="s">
        <v>1797</v>
      </c>
      <c r="F749" s="5">
        <v>0</v>
      </c>
      <c r="G749" s="5">
        <v>358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</row>
    <row r="750" spans="1:19" x14ac:dyDescent="0.25">
      <c r="A750" s="5" t="s">
        <v>1798</v>
      </c>
      <c r="B750" s="5" t="s">
        <v>1799</v>
      </c>
      <c r="F750" s="5">
        <v>0</v>
      </c>
      <c r="G750" s="5">
        <v>333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1800</v>
      </c>
      <c r="B751" s="5" t="s">
        <v>1801</v>
      </c>
      <c r="F751" s="5">
        <v>0</v>
      </c>
      <c r="G751" s="5">
        <v>444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</row>
    <row r="752" spans="1:19" x14ac:dyDescent="0.25">
      <c r="A752" s="5" t="s">
        <v>1802</v>
      </c>
      <c r="B752" s="5" t="s">
        <v>1803</v>
      </c>
      <c r="F752" s="5">
        <v>0</v>
      </c>
      <c r="G752" s="5">
        <v>292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1804</v>
      </c>
      <c r="B753" s="5" t="s">
        <v>1805</v>
      </c>
      <c r="F753" s="5">
        <v>0</v>
      </c>
      <c r="G753" s="5">
        <v>442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1806</v>
      </c>
      <c r="B754" s="5" t="s">
        <v>1807</v>
      </c>
      <c r="F754" s="5">
        <v>0</v>
      </c>
      <c r="G754" s="5">
        <v>555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1808</v>
      </c>
      <c r="B755" s="5" t="s">
        <v>1809</v>
      </c>
      <c r="F755" s="5">
        <v>0</v>
      </c>
      <c r="G755" s="5">
        <v>421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119</v>
      </c>
      <c r="B756" s="5" t="s">
        <v>1810</v>
      </c>
      <c r="C756" s="5">
        <v>44630.833865740744</v>
      </c>
      <c r="D756" s="5">
        <v>44630.854722222219</v>
      </c>
      <c r="E756" s="5" t="s">
        <v>454</v>
      </c>
      <c r="F756" s="5">
        <v>326</v>
      </c>
      <c r="G756" s="5">
        <v>0</v>
      </c>
      <c r="H756" s="5">
        <v>10.199999999999999</v>
      </c>
      <c r="I756" s="5">
        <v>485</v>
      </c>
      <c r="J756" s="5">
        <v>299</v>
      </c>
      <c r="K756" s="5">
        <v>181</v>
      </c>
      <c r="L756" s="5">
        <v>113</v>
      </c>
      <c r="M756" s="5">
        <v>77</v>
      </c>
      <c r="N756" s="5">
        <v>76</v>
      </c>
      <c r="O756" s="5">
        <v>52</v>
      </c>
      <c r="P756" s="5">
        <v>24.9</v>
      </c>
      <c r="Q756" s="5">
        <v>20.399999999999999</v>
      </c>
      <c r="R756" s="5">
        <v>165</v>
      </c>
      <c r="S756" s="5">
        <v>150</v>
      </c>
    </row>
    <row r="757" spans="1:19" x14ac:dyDescent="0.25">
      <c r="A757" s="5" t="s">
        <v>1811</v>
      </c>
      <c r="B757" s="5" t="s">
        <v>1812</v>
      </c>
      <c r="F757" s="5">
        <v>0</v>
      </c>
      <c r="G757" s="5">
        <v>472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1813</v>
      </c>
      <c r="B758" s="5" t="s">
        <v>1814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1815</v>
      </c>
      <c r="B759" s="5" t="s">
        <v>1816</v>
      </c>
      <c r="F759" s="5">
        <v>0</v>
      </c>
      <c r="G759" s="5">
        <v>320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1817</v>
      </c>
      <c r="B760" s="5" t="s">
        <v>1818</v>
      </c>
      <c r="F760" s="5">
        <v>0</v>
      </c>
      <c r="G760" s="5">
        <v>419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1819</v>
      </c>
      <c r="B761" s="5" t="s">
        <v>1820</v>
      </c>
      <c r="F761" s="5">
        <v>0</v>
      </c>
      <c r="G761" s="5">
        <v>593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1821</v>
      </c>
      <c r="B762" s="5" t="s">
        <v>1822</v>
      </c>
      <c r="F762" s="5">
        <v>0</v>
      </c>
      <c r="G762" s="5">
        <v>431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1823</v>
      </c>
      <c r="B763" s="5" t="s">
        <v>1824</v>
      </c>
      <c r="F763" s="5">
        <v>0</v>
      </c>
      <c r="G763" s="5">
        <v>434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x14ac:dyDescent="0.25">
      <c r="A764" s="5" t="s">
        <v>1825</v>
      </c>
      <c r="B764" s="5" t="s">
        <v>1826</v>
      </c>
      <c r="F764" s="5">
        <v>0</v>
      </c>
      <c r="G764" s="5">
        <v>282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1827</v>
      </c>
      <c r="B765" s="5" t="s">
        <v>1828</v>
      </c>
      <c r="F765" s="5">
        <v>0</v>
      </c>
      <c r="G765" s="5">
        <v>322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1829</v>
      </c>
      <c r="B766" s="5" t="s">
        <v>1830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1831</v>
      </c>
      <c r="B767" s="5" t="s">
        <v>1832</v>
      </c>
      <c r="F767" s="5">
        <v>0</v>
      </c>
      <c r="G767" s="5">
        <v>355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1833</v>
      </c>
      <c r="B768" s="5" t="s">
        <v>1834</v>
      </c>
      <c r="F768" s="5">
        <v>0</v>
      </c>
      <c r="G768" s="5">
        <v>273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</row>
    <row r="769" spans="1:19" x14ac:dyDescent="0.25">
      <c r="A769" s="5" t="s">
        <v>1835</v>
      </c>
      <c r="B769" s="5" t="s">
        <v>1836</v>
      </c>
      <c r="F769" s="5">
        <v>0</v>
      </c>
      <c r="G769" s="5">
        <v>431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1837</v>
      </c>
      <c r="B770" s="5" t="s">
        <v>1838</v>
      </c>
      <c r="F770" s="5">
        <v>0</v>
      </c>
      <c r="G770" s="5">
        <v>586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1839</v>
      </c>
      <c r="B771" s="5" t="s">
        <v>1840</v>
      </c>
      <c r="F771" s="5">
        <v>0</v>
      </c>
      <c r="G771" s="5">
        <v>488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1841</v>
      </c>
      <c r="B772" s="5" t="s">
        <v>1842</v>
      </c>
      <c r="F772" s="5">
        <v>0</v>
      </c>
      <c r="G772" s="5">
        <v>334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1843</v>
      </c>
      <c r="B773" s="5" t="s">
        <v>1844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252</v>
      </c>
      <c r="B774" s="5" t="s">
        <v>1845</v>
      </c>
      <c r="C774" s="5">
        <v>44630.590474537035</v>
      </c>
      <c r="D774" s="5">
        <v>44630.611296296294</v>
      </c>
      <c r="E774" s="5" t="s">
        <v>454</v>
      </c>
      <c r="F774" s="5">
        <v>499</v>
      </c>
      <c r="G774" s="5">
        <v>503</v>
      </c>
      <c r="H774" s="5">
        <v>11.97</v>
      </c>
      <c r="I774" s="5">
        <v>722</v>
      </c>
      <c r="J774" s="5">
        <v>486</v>
      </c>
      <c r="K774" s="5">
        <v>277</v>
      </c>
      <c r="L774" s="5">
        <v>113</v>
      </c>
      <c r="M774" s="5">
        <v>80</v>
      </c>
      <c r="N774" s="5">
        <v>85</v>
      </c>
      <c r="O774" s="5">
        <v>60</v>
      </c>
      <c r="P774" s="5">
        <v>29.7</v>
      </c>
      <c r="Q774" s="5">
        <v>23.9</v>
      </c>
      <c r="R774" s="5">
        <v>0</v>
      </c>
      <c r="S774" s="5">
        <v>0</v>
      </c>
    </row>
    <row r="775" spans="1:19" x14ac:dyDescent="0.25">
      <c r="A775" s="5" t="s">
        <v>1846</v>
      </c>
      <c r="B775" s="5" t="s">
        <v>1847</v>
      </c>
      <c r="F775" s="5">
        <v>0</v>
      </c>
      <c r="G775" s="5">
        <v>314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268</v>
      </c>
      <c r="B776" s="5" t="s">
        <v>1848</v>
      </c>
      <c r="C776" s="5">
        <v>44630.494826388887</v>
      </c>
      <c r="D776" s="5">
        <v>44630.515636574077</v>
      </c>
      <c r="E776" s="5" t="s">
        <v>454</v>
      </c>
      <c r="F776" s="5">
        <v>512</v>
      </c>
      <c r="G776" s="5">
        <v>566</v>
      </c>
      <c r="H776" s="5">
        <v>12.17</v>
      </c>
      <c r="I776" s="5">
        <v>537</v>
      </c>
      <c r="J776" s="5">
        <v>432</v>
      </c>
      <c r="K776" s="5">
        <v>284</v>
      </c>
      <c r="L776" s="5">
        <v>93</v>
      </c>
      <c r="M776" s="5">
        <v>80</v>
      </c>
      <c r="N776" s="5">
        <v>73</v>
      </c>
      <c r="O776" s="5">
        <v>59</v>
      </c>
      <c r="P776" s="5">
        <v>28.5</v>
      </c>
      <c r="Q776" s="5">
        <v>24.3</v>
      </c>
      <c r="R776" s="5">
        <v>149</v>
      </c>
      <c r="S776" s="5">
        <v>136</v>
      </c>
    </row>
    <row r="777" spans="1:19" x14ac:dyDescent="0.25">
      <c r="A777" s="5" t="s">
        <v>1849</v>
      </c>
      <c r="B777" s="5" t="s">
        <v>1850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1851</v>
      </c>
      <c r="B778" s="5" t="s">
        <v>1852</v>
      </c>
      <c r="F778" s="5">
        <v>0</v>
      </c>
      <c r="G778" s="5">
        <v>374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</row>
    <row r="779" spans="1:19" x14ac:dyDescent="0.25">
      <c r="A779" s="5" t="s">
        <v>1853</v>
      </c>
      <c r="B779" s="5" t="s">
        <v>1854</v>
      </c>
      <c r="F779" s="5">
        <v>0</v>
      </c>
      <c r="G779" s="5">
        <v>330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1855</v>
      </c>
      <c r="B780" s="5" t="s">
        <v>1856</v>
      </c>
      <c r="F780" s="5">
        <v>0</v>
      </c>
      <c r="G780" s="5">
        <v>351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1857</v>
      </c>
      <c r="B781" s="5" t="s">
        <v>1858</v>
      </c>
      <c r="F781" s="5">
        <v>0</v>
      </c>
      <c r="G781" s="5">
        <v>374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373</v>
      </c>
      <c r="B782" s="5" t="s">
        <v>1859</v>
      </c>
      <c r="C782" s="5">
        <v>44630.562592592592</v>
      </c>
      <c r="D782" s="5">
        <v>44630.583460648151</v>
      </c>
      <c r="E782" s="5" t="s">
        <v>454</v>
      </c>
      <c r="F782" s="5">
        <v>265</v>
      </c>
      <c r="G782" s="5">
        <v>0</v>
      </c>
      <c r="H782" s="5">
        <v>9.34</v>
      </c>
      <c r="I782" s="5">
        <v>465</v>
      </c>
      <c r="J782" s="5">
        <v>275</v>
      </c>
      <c r="K782" s="5">
        <v>147</v>
      </c>
      <c r="L782" s="5">
        <v>115</v>
      </c>
      <c r="M782" s="5">
        <v>74</v>
      </c>
      <c r="N782" s="5">
        <v>70</v>
      </c>
      <c r="O782" s="5">
        <v>48</v>
      </c>
      <c r="P782" s="5">
        <v>24.1</v>
      </c>
      <c r="Q782" s="5">
        <v>18.7</v>
      </c>
      <c r="R782" s="5">
        <v>170</v>
      </c>
      <c r="S782" s="5">
        <v>152</v>
      </c>
    </row>
    <row r="783" spans="1:19" x14ac:dyDescent="0.25">
      <c r="A783" s="5" t="s">
        <v>1860</v>
      </c>
      <c r="B783" s="5" t="s">
        <v>1861</v>
      </c>
      <c r="F783" s="5">
        <v>0</v>
      </c>
      <c r="G783" s="5">
        <v>302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1862</v>
      </c>
      <c r="B784" s="5" t="s">
        <v>1863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x14ac:dyDescent="0.25">
      <c r="A785" s="5" t="s">
        <v>248</v>
      </c>
      <c r="B785" s="5" t="s">
        <v>1864</v>
      </c>
      <c r="C785" s="5">
        <v>44630.036446759259</v>
      </c>
      <c r="D785" s="5">
        <v>44630.057268518518</v>
      </c>
      <c r="E785" s="5" t="s">
        <v>454</v>
      </c>
      <c r="F785" s="5">
        <v>362</v>
      </c>
      <c r="G785" s="5">
        <v>0</v>
      </c>
      <c r="H785" s="5">
        <v>10.56</v>
      </c>
      <c r="I785" s="5">
        <v>537</v>
      </c>
      <c r="J785" s="5">
        <v>459</v>
      </c>
      <c r="K785" s="5">
        <v>201</v>
      </c>
      <c r="L785" s="5">
        <v>128</v>
      </c>
      <c r="M785" s="5">
        <v>77</v>
      </c>
      <c r="N785" s="5">
        <v>80</v>
      </c>
      <c r="O785" s="5">
        <v>54</v>
      </c>
      <c r="P785" s="5">
        <v>29.1</v>
      </c>
      <c r="Q785" s="5">
        <v>21.1</v>
      </c>
      <c r="R785" s="5">
        <v>0</v>
      </c>
      <c r="S785" s="5">
        <v>0</v>
      </c>
    </row>
    <row r="786" spans="1:19" x14ac:dyDescent="0.25">
      <c r="A786" s="5" t="s">
        <v>1865</v>
      </c>
      <c r="B786" s="5" t="s">
        <v>1866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168</v>
      </c>
      <c r="B787" s="5" t="s">
        <v>1867</v>
      </c>
      <c r="C787" s="5">
        <v>44631.126851851855</v>
      </c>
      <c r="D787" s="5">
        <v>44631.147673611114</v>
      </c>
      <c r="E787" s="5" t="s">
        <v>454</v>
      </c>
      <c r="F787" s="5">
        <v>279</v>
      </c>
      <c r="G787" s="5">
        <v>0</v>
      </c>
      <c r="H787" s="5">
        <v>9.36</v>
      </c>
      <c r="I787" s="5">
        <v>409</v>
      </c>
      <c r="J787" s="5">
        <v>345</v>
      </c>
      <c r="K787" s="5">
        <v>155</v>
      </c>
      <c r="L787" s="5">
        <v>111</v>
      </c>
      <c r="M787" s="5">
        <v>78</v>
      </c>
      <c r="N787" s="5">
        <v>66</v>
      </c>
      <c r="O787" s="5">
        <v>47</v>
      </c>
      <c r="P787" s="5">
        <v>26.2</v>
      </c>
      <c r="Q787" s="5">
        <v>18.7</v>
      </c>
      <c r="R787" s="5">
        <v>0</v>
      </c>
      <c r="S787" s="5">
        <v>0</v>
      </c>
    </row>
    <row r="788" spans="1:19" x14ac:dyDescent="0.25">
      <c r="A788" s="5" t="s">
        <v>1868</v>
      </c>
      <c r="B788" s="5" t="s">
        <v>1869</v>
      </c>
      <c r="F788" s="5">
        <v>0</v>
      </c>
      <c r="G788" s="5">
        <v>302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</row>
    <row r="789" spans="1:19" x14ac:dyDescent="0.25">
      <c r="A789" s="5" t="s">
        <v>1870</v>
      </c>
      <c r="B789" s="5" t="s">
        <v>1871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1872</v>
      </c>
      <c r="B790" s="5" t="s">
        <v>1873</v>
      </c>
      <c r="F790" s="5">
        <v>0</v>
      </c>
      <c r="G790" s="5">
        <v>409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1874</v>
      </c>
      <c r="B791" s="5" t="s">
        <v>1875</v>
      </c>
      <c r="F791" s="5">
        <v>0</v>
      </c>
      <c r="G791" s="5">
        <v>336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1876</v>
      </c>
      <c r="B792" s="5" t="s">
        <v>1877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</row>
    <row r="793" spans="1:19" x14ac:dyDescent="0.25">
      <c r="A793" s="5" t="s">
        <v>1878</v>
      </c>
      <c r="B793" s="5" t="s">
        <v>1879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1880</v>
      </c>
      <c r="B794" s="5" t="s">
        <v>1881</v>
      </c>
      <c r="F794" s="5">
        <v>0</v>
      </c>
      <c r="G794" s="5">
        <v>440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1882</v>
      </c>
      <c r="B795" s="5" t="s">
        <v>1883</v>
      </c>
      <c r="F795" s="5">
        <v>0</v>
      </c>
      <c r="G795" s="5">
        <v>600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</row>
    <row r="796" spans="1:19" x14ac:dyDescent="0.25">
      <c r="A796" s="5" t="s">
        <v>1884</v>
      </c>
      <c r="B796" s="5" t="s">
        <v>1885</v>
      </c>
      <c r="F796" s="5">
        <v>0</v>
      </c>
      <c r="G796" s="5">
        <v>402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</row>
    <row r="797" spans="1:19" x14ac:dyDescent="0.25">
      <c r="A797" s="5" t="s">
        <v>366</v>
      </c>
      <c r="B797" s="5" t="s">
        <v>1886</v>
      </c>
      <c r="C797" s="5">
        <v>44630.515717592592</v>
      </c>
      <c r="D797" s="5">
        <v>44630.536527777775</v>
      </c>
      <c r="E797" s="5" t="s">
        <v>454</v>
      </c>
      <c r="F797" s="5">
        <v>419</v>
      </c>
      <c r="G797" s="5">
        <v>451</v>
      </c>
      <c r="H797" s="5">
        <v>11.26</v>
      </c>
      <c r="I797" s="5">
        <v>542</v>
      </c>
      <c r="J797" s="5">
        <v>431</v>
      </c>
      <c r="K797" s="5">
        <v>233</v>
      </c>
      <c r="L797" s="5">
        <v>115</v>
      </c>
      <c r="M797" s="5">
        <v>76</v>
      </c>
      <c r="N797" s="5">
        <v>78</v>
      </c>
      <c r="O797" s="5">
        <v>57</v>
      </c>
      <c r="P797" s="5">
        <v>28.4</v>
      </c>
      <c r="Q797" s="5">
        <v>22.5</v>
      </c>
      <c r="R797" s="5">
        <v>183</v>
      </c>
      <c r="S797" s="5">
        <v>168</v>
      </c>
    </row>
    <row r="798" spans="1:19" x14ac:dyDescent="0.25">
      <c r="A798" s="5" t="s">
        <v>85</v>
      </c>
      <c r="B798" s="5" t="s">
        <v>1887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</row>
    <row r="799" spans="1:19" x14ac:dyDescent="0.25">
      <c r="A799" s="5" t="s">
        <v>1888</v>
      </c>
      <c r="B799" s="5" t="s">
        <v>1889</v>
      </c>
      <c r="F799" s="5">
        <v>0</v>
      </c>
      <c r="G799" s="5">
        <v>388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</row>
    <row r="800" spans="1:19" x14ac:dyDescent="0.25">
      <c r="A800" s="5" t="s">
        <v>1890</v>
      </c>
      <c r="B800" s="5" t="s">
        <v>1891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176</v>
      </c>
      <c r="B801" s="5" t="s">
        <v>1892</v>
      </c>
      <c r="F801" s="5">
        <v>0</v>
      </c>
      <c r="G801" s="5">
        <v>608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</row>
    <row r="802" spans="1:19" x14ac:dyDescent="0.25">
      <c r="A802" s="5" t="s">
        <v>1893</v>
      </c>
      <c r="B802" s="5" t="s">
        <v>1894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1895</v>
      </c>
      <c r="B803" s="5" t="s">
        <v>1896</v>
      </c>
      <c r="F803" s="5">
        <v>0</v>
      </c>
      <c r="G803" s="5">
        <v>280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</row>
    <row r="804" spans="1:19" x14ac:dyDescent="0.25">
      <c r="A804" s="5" t="s">
        <v>1897</v>
      </c>
      <c r="B804" s="5" t="s">
        <v>1898</v>
      </c>
      <c r="F804" s="5">
        <v>0</v>
      </c>
      <c r="G804" s="5">
        <v>329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1899</v>
      </c>
      <c r="B805" s="5" t="s">
        <v>1900</v>
      </c>
      <c r="F805" s="5">
        <v>0</v>
      </c>
      <c r="G805" s="5">
        <v>805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</row>
    <row r="806" spans="1:19" x14ac:dyDescent="0.25">
      <c r="A806" s="5" t="s">
        <v>69</v>
      </c>
      <c r="B806" s="5" t="s">
        <v>1901</v>
      </c>
      <c r="C806" s="5">
        <v>44631.015138888892</v>
      </c>
      <c r="D806" s="5">
        <v>44631.035960648151</v>
      </c>
      <c r="E806" s="5" t="s">
        <v>454</v>
      </c>
      <c r="F806" s="5">
        <v>470</v>
      </c>
      <c r="G806" s="5">
        <v>0</v>
      </c>
      <c r="H806" s="5">
        <v>11.78</v>
      </c>
      <c r="I806" s="5">
        <v>793</v>
      </c>
      <c r="J806" s="5">
        <v>403</v>
      </c>
      <c r="K806" s="5">
        <v>261</v>
      </c>
      <c r="L806" s="5">
        <v>101</v>
      </c>
      <c r="M806" s="5">
        <v>77</v>
      </c>
      <c r="N806" s="5">
        <v>80</v>
      </c>
      <c r="O806" s="5">
        <v>60</v>
      </c>
      <c r="P806" s="5">
        <v>27.8</v>
      </c>
      <c r="Q806" s="5">
        <v>23.6</v>
      </c>
      <c r="R806" s="5">
        <v>0</v>
      </c>
      <c r="S806" s="5">
        <v>0</v>
      </c>
    </row>
    <row r="807" spans="1:19" x14ac:dyDescent="0.25">
      <c r="A807" s="5" t="s">
        <v>1902</v>
      </c>
      <c r="B807" s="5" t="s">
        <v>1903</v>
      </c>
      <c r="F807" s="5">
        <v>0</v>
      </c>
      <c r="G807" s="5">
        <v>344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</row>
    <row r="808" spans="1:19" x14ac:dyDescent="0.25">
      <c r="A808" s="5" t="s">
        <v>1904</v>
      </c>
      <c r="B808" s="5" t="s">
        <v>1905</v>
      </c>
      <c r="F808" s="5">
        <v>0</v>
      </c>
      <c r="G808" s="5">
        <v>408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1906</v>
      </c>
      <c r="B809" s="5" t="s">
        <v>1907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276</v>
      </c>
      <c r="B810" s="5" t="s">
        <v>1908</v>
      </c>
      <c r="C810" s="5">
        <v>44629.812685185185</v>
      </c>
      <c r="D810" s="5">
        <v>44629.833506944444</v>
      </c>
      <c r="E810" s="5" t="s">
        <v>454</v>
      </c>
      <c r="F810" s="5">
        <v>436</v>
      </c>
      <c r="G810" s="5">
        <v>0</v>
      </c>
      <c r="H810" s="5">
        <v>11.39</v>
      </c>
      <c r="I810" s="5">
        <v>556</v>
      </c>
      <c r="J810" s="5">
        <v>426</v>
      </c>
      <c r="K810" s="5">
        <v>242</v>
      </c>
      <c r="L810" s="5">
        <v>96</v>
      </c>
      <c r="M810" s="5">
        <v>77</v>
      </c>
      <c r="N810" s="5">
        <v>80</v>
      </c>
      <c r="O810" s="5">
        <v>57</v>
      </c>
      <c r="P810" s="5">
        <v>28.3</v>
      </c>
      <c r="Q810" s="5">
        <v>22.8</v>
      </c>
      <c r="R810" s="5">
        <v>179</v>
      </c>
      <c r="S810" s="5">
        <v>166</v>
      </c>
    </row>
    <row r="811" spans="1:19" x14ac:dyDescent="0.25">
      <c r="A811" s="5" t="s">
        <v>1909</v>
      </c>
      <c r="B811" s="5" t="s">
        <v>1910</v>
      </c>
      <c r="F811" s="5">
        <v>0</v>
      </c>
      <c r="G811" s="5">
        <v>411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1911</v>
      </c>
      <c r="B812" s="5" t="s">
        <v>1912</v>
      </c>
      <c r="F812" s="5">
        <v>0</v>
      </c>
      <c r="G812" s="5">
        <v>417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1913</v>
      </c>
      <c r="B813" s="5" t="s">
        <v>1914</v>
      </c>
      <c r="F813" s="5">
        <v>0</v>
      </c>
      <c r="G813" s="5">
        <v>532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1915</v>
      </c>
      <c r="B814" s="5" t="s">
        <v>1916</v>
      </c>
      <c r="F814" s="5">
        <v>0</v>
      </c>
      <c r="G814" s="5">
        <v>562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</row>
    <row r="815" spans="1:19" x14ac:dyDescent="0.25">
      <c r="A815" s="5" t="s">
        <v>1917</v>
      </c>
      <c r="B815" s="5" t="s">
        <v>1918</v>
      </c>
      <c r="F815" s="5">
        <v>0</v>
      </c>
      <c r="G815" s="5">
        <v>284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</row>
    <row r="816" spans="1:19" x14ac:dyDescent="0.25">
      <c r="A816" s="5" t="s">
        <v>1919</v>
      </c>
      <c r="B816" s="5" t="s">
        <v>1920</v>
      </c>
      <c r="F816" s="5">
        <v>0</v>
      </c>
      <c r="G816" s="5">
        <v>306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</row>
    <row r="817" spans="1:19" x14ac:dyDescent="0.25">
      <c r="A817" s="5" t="s">
        <v>1921</v>
      </c>
      <c r="B817" s="5" t="s">
        <v>1922</v>
      </c>
      <c r="F817" s="5">
        <v>0</v>
      </c>
      <c r="G817" s="5">
        <v>403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1923</v>
      </c>
      <c r="B818" s="5" t="s">
        <v>1924</v>
      </c>
      <c r="F818" s="5">
        <v>0</v>
      </c>
      <c r="G818" s="5">
        <v>644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1925</v>
      </c>
      <c r="B819" s="5" t="s">
        <v>1926</v>
      </c>
      <c r="F819" s="5">
        <v>0</v>
      </c>
      <c r="G819" s="5">
        <v>512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</row>
    <row r="820" spans="1:19" x14ac:dyDescent="0.25">
      <c r="A820" s="5" t="s">
        <v>1927</v>
      </c>
      <c r="B820" s="5" t="s">
        <v>1928</v>
      </c>
      <c r="F820" s="5">
        <v>0</v>
      </c>
      <c r="G820" s="5">
        <v>339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1929</v>
      </c>
      <c r="B821" s="5" t="s">
        <v>1930</v>
      </c>
      <c r="F821" s="5">
        <v>0</v>
      </c>
      <c r="G821" s="5">
        <v>287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113</v>
      </c>
      <c r="B822" s="5" t="s">
        <v>1931</v>
      </c>
      <c r="C822" s="5">
        <v>44630.456087962964</v>
      </c>
      <c r="D822" s="5">
        <v>44630.476909722223</v>
      </c>
      <c r="E822" s="5" t="s">
        <v>454</v>
      </c>
      <c r="F822" s="5">
        <v>450</v>
      </c>
      <c r="G822" s="5">
        <v>0</v>
      </c>
      <c r="H822" s="5">
        <v>11.6</v>
      </c>
      <c r="I822" s="5">
        <v>480</v>
      </c>
      <c r="J822" s="5">
        <v>397</v>
      </c>
      <c r="K822" s="5">
        <v>250</v>
      </c>
      <c r="L822" s="5">
        <v>97</v>
      </c>
      <c r="M822" s="5">
        <v>77</v>
      </c>
      <c r="N822" s="5">
        <v>74</v>
      </c>
      <c r="O822" s="5">
        <v>58</v>
      </c>
      <c r="P822" s="5">
        <v>27.6</v>
      </c>
      <c r="Q822" s="5">
        <v>23.2</v>
      </c>
      <c r="R822" s="5">
        <v>166</v>
      </c>
      <c r="S822" s="5">
        <v>152</v>
      </c>
    </row>
    <row r="823" spans="1:19" x14ac:dyDescent="0.25">
      <c r="A823" s="5" t="s">
        <v>1932</v>
      </c>
      <c r="B823" s="5" t="s">
        <v>1933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1934</v>
      </c>
      <c r="B824" s="5" t="s">
        <v>1935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1936</v>
      </c>
      <c r="B825" s="5" t="s">
        <v>1937</v>
      </c>
      <c r="F825" s="5">
        <v>0</v>
      </c>
      <c r="G825" s="5">
        <v>439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1938</v>
      </c>
      <c r="B826" s="5" t="s">
        <v>1939</v>
      </c>
      <c r="F826" s="5">
        <v>0</v>
      </c>
      <c r="G826" s="5">
        <v>624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  <row r="827" spans="1:19" x14ac:dyDescent="0.25">
      <c r="A827" s="5" t="s">
        <v>314</v>
      </c>
      <c r="B827" s="5" t="s">
        <v>1940</v>
      </c>
      <c r="C827" s="5">
        <v>44630.444618055553</v>
      </c>
      <c r="D827" s="5">
        <v>44630.465428240743</v>
      </c>
      <c r="E827" s="5" t="s">
        <v>454</v>
      </c>
      <c r="F827" s="5">
        <v>465</v>
      </c>
      <c r="G827" s="5">
        <v>0</v>
      </c>
      <c r="H827" s="5">
        <v>11.77</v>
      </c>
      <c r="I827" s="5">
        <v>522</v>
      </c>
      <c r="J827" s="5">
        <v>367</v>
      </c>
      <c r="K827" s="5">
        <v>258</v>
      </c>
      <c r="L827" s="5">
        <v>104</v>
      </c>
      <c r="M827" s="5">
        <v>78</v>
      </c>
      <c r="N827" s="5">
        <v>70</v>
      </c>
      <c r="O827" s="5">
        <v>58</v>
      </c>
      <c r="P827" s="5">
        <v>26.8</v>
      </c>
      <c r="Q827" s="5">
        <v>23.5</v>
      </c>
      <c r="R827" s="5">
        <v>182</v>
      </c>
      <c r="S827" s="5">
        <v>172</v>
      </c>
    </row>
    <row r="828" spans="1:19" x14ac:dyDescent="0.25">
      <c r="A828" s="5" t="s">
        <v>1941</v>
      </c>
      <c r="B828" s="5" t="s">
        <v>1942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</row>
    <row r="829" spans="1:19" x14ac:dyDescent="0.25">
      <c r="A829" s="5" t="s">
        <v>1943</v>
      </c>
      <c r="B829" s="5" t="s">
        <v>1944</v>
      </c>
      <c r="F829" s="5">
        <v>0</v>
      </c>
      <c r="G829" s="5">
        <v>285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</row>
    <row r="830" spans="1:19" x14ac:dyDescent="0.25">
      <c r="A830" s="5" t="s">
        <v>49</v>
      </c>
      <c r="B830" s="5" t="s">
        <v>1945</v>
      </c>
      <c r="F830" s="5">
        <v>0</v>
      </c>
      <c r="G830" s="5">
        <v>360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1946</v>
      </c>
      <c r="B831" s="5" t="s">
        <v>1947</v>
      </c>
      <c r="F831" s="5">
        <v>0</v>
      </c>
      <c r="G831" s="5">
        <v>359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</row>
    <row r="832" spans="1:19" x14ac:dyDescent="0.25">
      <c r="A832" s="5" t="s">
        <v>1948</v>
      </c>
      <c r="B832" s="5" t="s">
        <v>1949</v>
      </c>
      <c r="F832" s="5">
        <v>0</v>
      </c>
      <c r="G832" s="5">
        <v>287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</row>
    <row r="833" spans="1:19" x14ac:dyDescent="0.25">
      <c r="A833" s="5" t="s">
        <v>1950</v>
      </c>
      <c r="B833" s="5" t="s">
        <v>1951</v>
      </c>
      <c r="F833" s="5">
        <v>0</v>
      </c>
      <c r="G833" s="5">
        <v>480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</row>
    <row r="834" spans="1:19" x14ac:dyDescent="0.25">
      <c r="A834" s="5" t="s">
        <v>1952</v>
      </c>
      <c r="B834" s="5" t="s">
        <v>1953</v>
      </c>
      <c r="F834" s="5">
        <v>0</v>
      </c>
      <c r="G834" s="5">
        <v>423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  <row r="835" spans="1:19" x14ac:dyDescent="0.25">
      <c r="A835" s="5" t="s">
        <v>1954</v>
      </c>
      <c r="B835" s="5" t="s">
        <v>1955</v>
      </c>
      <c r="F835" s="5">
        <v>0</v>
      </c>
      <c r="G835" s="5">
        <v>461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</row>
    <row r="836" spans="1:19" x14ac:dyDescent="0.25">
      <c r="A836" s="5" t="s">
        <v>244</v>
      </c>
      <c r="B836" s="5" t="s">
        <v>1956</v>
      </c>
      <c r="C836" s="5">
        <v>44630.031481481485</v>
      </c>
      <c r="D836" s="5">
        <v>44630.052314814813</v>
      </c>
      <c r="E836" s="5" t="s">
        <v>454</v>
      </c>
      <c r="F836" s="5">
        <v>296</v>
      </c>
      <c r="G836" s="5">
        <v>0</v>
      </c>
      <c r="H836" s="5">
        <v>9.8699999999999992</v>
      </c>
      <c r="I836" s="5">
        <v>0</v>
      </c>
      <c r="J836" s="5">
        <v>353</v>
      </c>
      <c r="K836" s="5">
        <v>165</v>
      </c>
      <c r="L836" s="5">
        <v>98</v>
      </c>
      <c r="M836" s="5">
        <v>57</v>
      </c>
      <c r="N836" s="5">
        <v>67</v>
      </c>
      <c r="O836" s="5">
        <v>57</v>
      </c>
      <c r="P836" s="5">
        <v>26.4</v>
      </c>
      <c r="Q836" s="5">
        <v>19.8</v>
      </c>
      <c r="R836" s="5">
        <v>169</v>
      </c>
      <c r="S836" s="5">
        <v>154</v>
      </c>
    </row>
    <row r="837" spans="1:19" x14ac:dyDescent="0.25">
      <c r="A837" s="5" t="s">
        <v>1957</v>
      </c>
      <c r="B837" s="5" t="s">
        <v>1958</v>
      </c>
      <c r="F837" s="5">
        <v>0</v>
      </c>
      <c r="G837" s="5">
        <v>465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</row>
    <row r="838" spans="1:19" x14ac:dyDescent="0.25">
      <c r="A838" s="5" t="s">
        <v>288</v>
      </c>
      <c r="B838" s="5" t="s">
        <v>1959</v>
      </c>
      <c r="C838" s="5">
        <v>44630.90483796296</v>
      </c>
      <c r="D838" s="5">
        <v>44630.92564814815</v>
      </c>
      <c r="E838" s="5" t="s">
        <v>454</v>
      </c>
      <c r="F838" s="5">
        <v>401</v>
      </c>
      <c r="G838" s="5">
        <v>0</v>
      </c>
      <c r="H838" s="5">
        <v>11.12</v>
      </c>
      <c r="I838" s="5">
        <v>498</v>
      </c>
      <c r="J838" s="5">
        <v>423</v>
      </c>
      <c r="K838" s="5">
        <v>222</v>
      </c>
      <c r="L838" s="5">
        <v>114</v>
      </c>
      <c r="M838" s="5">
        <v>79</v>
      </c>
      <c r="N838" s="5">
        <v>63</v>
      </c>
      <c r="O838" s="5">
        <v>54</v>
      </c>
      <c r="P838" s="5">
        <v>28.3</v>
      </c>
      <c r="Q838" s="5">
        <v>22.2</v>
      </c>
      <c r="R838" s="5">
        <v>165</v>
      </c>
      <c r="S838" s="5">
        <v>156</v>
      </c>
    </row>
    <row r="839" spans="1:19" x14ac:dyDescent="0.25">
      <c r="A839" s="5" t="s">
        <v>1960</v>
      </c>
      <c r="B839" s="5" t="s">
        <v>1961</v>
      </c>
      <c r="F839" s="5">
        <v>0</v>
      </c>
      <c r="G839" s="5">
        <v>226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</row>
    <row r="840" spans="1:19" x14ac:dyDescent="0.25">
      <c r="A840" s="5" t="s">
        <v>1962</v>
      </c>
      <c r="B840" s="5" t="s">
        <v>1963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</row>
    <row r="841" spans="1:19" x14ac:dyDescent="0.25">
      <c r="A841" s="5" t="s">
        <v>1964</v>
      </c>
      <c r="B841" s="5" t="s">
        <v>1965</v>
      </c>
      <c r="F841" s="5">
        <v>0</v>
      </c>
      <c r="G841" s="5">
        <v>553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</row>
    <row r="842" spans="1:19" x14ac:dyDescent="0.25">
      <c r="A842" s="5" t="s">
        <v>1966</v>
      </c>
      <c r="B842" s="5" t="s">
        <v>1967</v>
      </c>
      <c r="C842" s="5">
        <v>44630.503275462965</v>
      </c>
      <c r="D842" s="5">
        <v>44630.524097222224</v>
      </c>
      <c r="E842" s="5" t="s">
        <v>454</v>
      </c>
      <c r="F842" s="5">
        <v>507</v>
      </c>
      <c r="G842" s="5">
        <v>0</v>
      </c>
      <c r="H842" s="5">
        <v>12.16</v>
      </c>
      <c r="I842" s="5">
        <v>746</v>
      </c>
      <c r="J842" s="5">
        <v>420</v>
      </c>
      <c r="K842" s="5">
        <v>282</v>
      </c>
      <c r="L842" s="5">
        <v>112</v>
      </c>
      <c r="M842" s="5">
        <v>89</v>
      </c>
      <c r="N842" s="5">
        <v>55</v>
      </c>
      <c r="O842" s="5">
        <v>55</v>
      </c>
      <c r="P842" s="5">
        <v>28.2</v>
      </c>
      <c r="Q842" s="5">
        <v>24.3</v>
      </c>
      <c r="R842" s="5">
        <v>0</v>
      </c>
      <c r="S842" s="5">
        <v>0</v>
      </c>
    </row>
    <row r="843" spans="1:19" x14ac:dyDescent="0.25">
      <c r="A843" s="5" t="s">
        <v>340</v>
      </c>
      <c r="B843" s="5" t="s">
        <v>1968</v>
      </c>
      <c r="C843" s="5">
        <v>44630.099363425928</v>
      </c>
      <c r="D843" s="5">
        <v>44630.120185185187</v>
      </c>
      <c r="E843" s="5" t="s">
        <v>454</v>
      </c>
      <c r="F843" s="5">
        <v>478</v>
      </c>
      <c r="G843" s="5">
        <v>458</v>
      </c>
      <c r="H843" s="5">
        <v>11.83</v>
      </c>
      <c r="I843" s="5">
        <v>568</v>
      </c>
      <c r="J843" s="5">
        <v>460</v>
      </c>
      <c r="K843" s="5">
        <v>266</v>
      </c>
      <c r="L843" s="5">
        <v>120</v>
      </c>
      <c r="M843" s="5">
        <v>76</v>
      </c>
      <c r="N843" s="5">
        <v>81</v>
      </c>
      <c r="O843" s="5">
        <v>60</v>
      </c>
      <c r="P843" s="5">
        <v>29.1</v>
      </c>
      <c r="Q843" s="5">
        <v>23.6</v>
      </c>
      <c r="R843" s="5">
        <v>0</v>
      </c>
      <c r="S843" s="5">
        <v>0</v>
      </c>
    </row>
    <row r="844" spans="1:19" x14ac:dyDescent="0.25">
      <c r="A844" s="5" t="s">
        <v>1969</v>
      </c>
      <c r="B844" s="5" t="s">
        <v>1970</v>
      </c>
      <c r="F844" s="5">
        <v>0</v>
      </c>
      <c r="G844" s="5">
        <v>312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</row>
    <row r="845" spans="1:19" x14ac:dyDescent="0.25">
      <c r="A845" s="5" t="s">
        <v>1971</v>
      </c>
      <c r="B845" s="5" t="s">
        <v>1972</v>
      </c>
      <c r="F845" s="5">
        <v>0</v>
      </c>
      <c r="G845" s="5">
        <v>425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</row>
    <row r="846" spans="1:19" x14ac:dyDescent="0.25">
      <c r="A846" s="5" t="s">
        <v>1973</v>
      </c>
      <c r="B846" s="5" t="s">
        <v>1974</v>
      </c>
      <c r="F846" s="5">
        <v>0</v>
      </c>
      <c r="G846" s="5">
        <v>352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</row>
    <row r="847" spans="1:19" x14ac:dyDescent="0.25">
      <c r="A847" s="5" t="s">
        <v>1975</v>
      </c>
      <c r="B847" s="5" t="s">
        <v>1976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</row>
    <row r="848" spans="1:19" x14ac:dyDescent="0.25">
      <c r="A848" s="5" t="s">
        <v>1977</v>
      </c>
      <c r="B848" s="5" t="s">
        <v>1978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</row>
    <row r="849" spans="1:19" x14ac:dyDescent="0.25">
      <c r="A849" s="5" t="s">
        <v>1979</v>
      </c>
      <c r="B849" s="5" t="s">
        <v>1980</v>
      </c>
      <c r="F849" s="5">
        <v>0</v>
      </c>
      <c r="G849" s="5">
        <v>310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</row>
    <row r="850" spans="1:19" x14ac:dyDescent="0.25">
      <c r="A850" s="5" t="s">
        <v>1981</v>
      </c>
      <c r="B850" s="5" t="s">
        <v>1982</v>
      </c>
      <c r="F850" s="5">
        <v>0</v>
      </c>
      <c r="G850" s="5">
        <v>667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</row>
    <row r="851" spans="1:19" x14ac:dyDescent="0.25">
      <c r="A851" s="5" t="s">
        <v>1983</v>
      </c>
      <c r="B851" s="5" t="s">
        <v>1984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</row>
    <row r="852" spans="1:19" x14ac:dyDescent="0.25">
      <c r="A852" s="5" t="s">
        <v>1985</v>
      </c>
      <c r="B852" s="5" t="s">
        <v>1986</v>
      </c>
      <c r="F852" s="5">
        <v>0</v>
      </c>
      <c r="G852" s="5">
        <v>357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</row>
    <row r="853" spans="1:19" x14ac:dyDescent="0.25">
      <c r="A853" s="5" t="s">
        <v>1987</v>
      </c>
      <c r="B853" s="5" t="s">
        <v>1988</v>
      </c>
      <c r="C853" s="5">
        <v>44631.035046296296</v>
      </c>
      <c r="D853" s="5">
        <v>44631.055856481478</v>
      </c>
      <c r="E853" s="5" t="s">
        <v>454</v>
      </c>
      <c r="F853" s="5">
        <v>250</v>
      </c>
      <c r="G853" s="5">
        <v>267</v>
      </c>
      <c r="H853" s="5">
        <v>9.18</v>
      </c>
      <c r="I853" s="5">
        <v>508</v>
      </c>
      <c r="J853" s="5">
        <v>292</v>
      </c>
      <c r="K853" s="5">
        <v>139</v>
      </c>
      <c r="L853" s="5">
        <v>117</v>
      </c>
      <c r="M853" s="5">
        <v>77</v>
      </c>
      <c r="N853" s="5">
        <v>65</v>
      </c>
      <c r="O853" s="5">
        <v>46</v>
      </c>
      <c r="P853" s="5">
        <v>24.7</v>
      </c>
      <c r="Q853" s="5">
        <v>18.399999999999999</v>
      </c>
      <c r="R853" s="5">
        <v>174</v>
      </c>
      <c r="S853" s="5">
        <v>162</v>
      </c>
    </row>
    <row r="854" spans="1:19" x14ac:dyDescent="0.25">
      <c r="A854" s="5" t="s">
        <v>1989</v>
      </c>
      <c r="B854" s="5" t="s">
        <v>1990</v>
      </c>
      <c r="F854" s="5">
        <v>0</v>
      </c>
      <c r="G854" s="5">
        <v>347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</row>
    <row r="855" spans="1:19" x14ac:dyDescent="0.25">
      <c r="A855" s="5" t="s">
        <v>1991</v>
      </c>
      <c r="B855" s="5" t="s">
        <v>1992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</row>
    <row r="856" spans="1:19" x14ac:dyDescent="0.25">
      <c r="A856" s="5" t="s">
        <v>1993</v>
      </c>
      <c r="B856" s="5" t="s">
        <v>1994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</row>
    <row r="857" spans="1:19" x14ac:dyDescent="0.25">
      <c r="A857" s="5" t="s">
        <v>1995</v>
      </c>
      <c r="B857" s="5" t="s">
        <v>1996</v>
      </c>
      <c r="F857" s="5">
        <v>0</v>
      </c>
      <c r="G857" s="5">
        <v>361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</row>
    <row r="858" spans="1:19" x14ac:dyDescent="0.25">
      <c r="A858" s="5" t="s">
        <v>1997</v>
      </c>
      <c r="B858" s="5" t="s">
        <v>1998</v>
      </c>
      <c r="F858" s="5">
        <v>0</v>
      </c>
      <c r="G858" s="5">
        <v>330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</row>
    <row r="859" spans="1:19" x14ac:dyDescent="0.25">
      <c r="A859" s="5" t="s">
        <v>1999</v>
      </c>
      <c r="B859" s="5" t="s">
        <v>2000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</row>
    <row r="860" spans="1:19" x14ac:dyDescent="0.25">
      <c r="A860" s="5" t="s">
        <v>2001</v>
      </c>
      <c r="B860" s="5" t="s">
        <v>2002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</row>
    <row r="861" spans="1:19" x14ac:dyDescent="0.25">
      <c r="A861" s="5" t="s">
        <v>2003</v>
      </c>
      <c r="B861" s="5" t="s">
        <v>2004</v>
      </c>
      <c r="F861" s="5">
        <v>0</v>
      </c>
      <c r="G861" s="5">
        <v>461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</row>
    <row r="862" spans="1:19" x14ac:dyDescent="0.25">
      <c r="A862" s="5" t="s">
        <v>2005</v>
      </c>
      <c r="B862" s="5" t="s">
        <v>2006</v>
      </c>
      <c r="F862" s="5">
        <v>0</v>
      </c>
      <c r="G862" s="5">
        <v>326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</row>
    <row r="863" spans="1:19" x14ac:dyDescent="0.25">
      <c r="A863" s="5" t="s">
        <v>2007</v>
      </c>
      <c r="B863" s="5" t="s">
        <v>2008</v>
      </c>
      <c r="F863" s="5">
        <v>0</v>
      </c>
      <c r="G863" s="5">
        <v>415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</row>
    <row r="864" spans="1:19" x14ac:dyDescent="0.25">
      <c r="A864" s="5" t="s">
        <v>123</v>
      </c>
      <c r="B864" s="5" t="s">
        <v>2009</v>
      </c>
      <c r="C864" s="5">
        <v>44630.042534722219</v>
      </c>
      <c r="D864" s="5">
        <v>44630.063344907408</v>
      </c>
      <c r="E864" s="5" t="s">
        <v>454</v>
      </c>
      <c r="F864" s="5">
        <v>551</v>
      </c>
      <c r="G864" s="5">
        <v>558</v>
      </c>
      <c r="H864" s="5">
        <v>12.41</v>
      </c>
      <c r="I864" s="5">
        <v>555</v>
      </c>
      <c r="J864" s="5">
        <v>855</v>
      </c>
      <c r="K864" s="5">
        <v>306</v>
      </c>
      <c r="L864" s="5">
        <v>100</v>
      </c>
      <c r="M864" s="5">
        <v>79</v>
      </c>
      <c r="N864" s="5">
        <v>100</v>
      </c>
      <c r="O864" s="5">
        <v>62</v>
      </c>
      <c r="P864" s="5">
        <v>36.299999999999997</v>
      </c>
      <c r="Q864" s="5">
        <v>24.8</v>
      </c>
      <c r="R864" s="5">
        <v>181</v>
      </c>
      <c r="S864" s="5">
        <v>161</v>
      </c>
    </row>
    <row r="865" spans="1:19" x14ac:dyDescent="0.25">
      <c r="A865" s="5" t="s">
        <v>2010</v>
      </c>
      <c r="B865" s="5" t="s">
        <v>2011</v>
      </c>
      <c r="F865" s="5">
        <v>0</v>
      </c>
      <c r="G865" s="5">
        <v>364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</row>
    <row r="866" spans="1:19" x14ac:dyDescent="0.25">
      <c r="A866" s="5" t="s">
        <v>2012</v>
      </c>
      <c r="B866" s="5" t="s">
        <v>2013</v>
      </c>
      <c r="F866" s="5">
        <v>0</v>
      </c>
      <c r="G866" s="5">
        <v>421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</row>
    <row r="867" spans="1:19" x14ac:dyDescent="0.25">
      <c r="A867" s="5" t="s">
        <v>2014</v>
      </c>
      <c r="B867" s="5" t="s">
        <v>2015</v>
      </c>
      <c r="C867" s="5">
        <v>44630.629803240743</v>
      </c>
      <c r="D867" s="5">
        <v>44630.650648148148</v>
      </c>
      <c r="E867" s="5" t="s">
        <v>454</v>
      </c>
      <c r="F867" s="5">
        <v>341</v>
      </c>
      <c r="G867" s="5">
        <v>0</v>
      </c>
      <c r="H867" s="5">
        <v>10.46</v>
      </c>
      <c r="I867" s="5">
        <v>0</v>
      </c>
      <c r="J867" s="5">
        <v>347</v>
      </c>
      <c r="K867" s="5">
        <v>189</v>
      </c>
      <c r="L867" s="5">
        <v>137</v>
      </c>
      <c r="M867" s="5">
        <v>79</v>
      </c>
      <c r="N867" s="5">
        <v>62</v>
      </c>
      <c r="O867" s="5">
        <v>50</v>
      </c>
      <c r="P867" s="5">
        <v>26.3</v>
      </c>
      <c r="Q867" s="5">
        <v>20.9</v>
      </c>
      <c r="R867" s="5">
        <v>173</v>
      </c>
      <c r="S867" s="5">
        <v>155</v>
      </c>
    </row>
    <row r="868" spans="1:19" x14ac:dyDescent="0.25">
      <c r="A868" s="5" t="s">
        <v>2016</v>
      </c>
      <c r="B868" s="5" t="s">
        <v>2017</v>
      </c>
      <c r="F868" s="5">
        <v>0</v>
      </c>
      <c r="G868" s="5">
        <v>302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</row>
    <row r="869" spans="1:19" x14ac:dyDescent="0.25">
      <c r="A869" s="5" t="s">
        <v>2018</v>
      </c>
      <c r="B869" s="5" t="s">
        <v>2019</v>
      </c>
      <c r="F869" s="5">
        <v>0</v>
      </c>
      <c r="G869" s="5">
        <v>301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</row>
    <row r="870" spans="1:19" x14ac:dyDescent="0.25">
      <c r="A870" s="5" t="s">
        <v>2020</v>
      </c>
      <c r="B870" s="5" t="s">
        <v>2021</v>
      </c>
      <c r="F870" s="5">
        <v>0</v>
      </c>
      <c r="G870" s="5">
        <v>535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</row>
    <row r="871" spans="1:19" x14ac:dyDescent="0.25">
      <c r="A871" s="5" t="s">
        <v>214</v>
      </c>
      <c r="B871" s="5" t="s">
        <v>2022</v>
      </c>
      <c r="C871" s="5">
        <v>44630.68986111111</v>
      </c>
      <c r="D871" s="5">
        <v>44630.710682870369</v>
      </c>
      <c r="E871" s="5" t="s">
        <v>454</v>
      </c>
      <c r="F871" s="5">
        <v>633</v>
      </c>
      <c r="G871" s="5">
        <v>0</v>
      </c>
      <c r="H871" s="5">
        <v>13.18</v>
      </c>
      <c r="I871" s="5">
        <v>558</v>
      </c>
      <c r="J871" s="5">
        <v>488</v>
      </c>
      <c r="K871" s="5">
        <v>352</v>
      </c>
      <c r="L871" s="5">
        <v>80</v>
      </c>
      <c r="M871" s="5">
        <v>65</v>
      </c>
      <c r="N871" s="5">
        <v>81</v>
      </c>
      <c r="O871" s="5">
        <v>74</v>
      </c>
      <c r="P871" s="5">
        <v>29.7</v>
      </c>
      <c r="Q871" s="5">
        <v>26.4</v>
      </c>
      <c r="R871" s="5">
        <v>181</v>
      </c>
      <c r="S871" s="5">
        <v>174</v>
      </c>
    </row>
    <row r="872" spans="1:19" x14ac:dyDescent="0.25">
      <c r="A872" s="5" t="s">
        <v>2023</v>
      </c>
      <c r="B872" s="5" t="s">
        <v>2024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2022-03-11T13:47:54Z</dcterms:modified>
</cp:coreProperties>
</file>